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Hoo\Documents\KLSE-Annouce\Sep13\"/>
    </mc:Choice>
  </mc:AlternateContent>
  <bookViews>
    <workbookView xWindow="0" yWindow="0" windowWidth="19200" windowHeight="8600" firstSheet="1" activeTab="1"/>
  </bookViews>
  <sheets>
    <sheet name="Income1" sheetId="1" state="hidden" r:id="rId1"/>
    <sheet name="Income" sheetId="8" r:id="rId2"/>
    <sheet name="Balance" sheetId="2" r:id="rId3"/>
    <sheet name="Cash" sheetId="3" r:id="rId4"/>
    <sheet name="Equity" sheetId="4" r:id="rId5"/>
  </sheets>
  <definedNames>
    <definedName name="_xlnm.Print_Area" localSheetId="2">Balance!$A$1:$D$61</definedName>
    <definedName name="_xlnm.Print_Area" localSheetId="3">Cash!$A$1:$D$47</definedName>
    <definedName name="_xlnm.Print_Area" localSheetId="4">Equity!$A$1:$H$68</definedName>
    <definedName name="_xlnm.Print_Area" localSheetId="1">Income!$A$1:$E$56</definedName>
    <definedName name="_xlnm.Print_Area" localSheetId="0">Income1!$A$1:$AO$67</definedName>
  </definedNames>
  <calcPr calcId="152511"/>
</workbook>
</file>

<file path=xl/calcChain.xml><?xml version="1.0" encoding="utf-8"?>
<calcChain xmlns="http://schemas.openxmlformats.org/spreadsheetml/2006/main">
  <c r="H49" i="4" l="1"/>
  <c r="D40" i="4"/>
  <c r="E40" i="4"/>
  <c r="F40" i="4"/>
  <c r="G40" i="4"/>
  <c r="G52" i="4"/>
  <c r="G57" i="4" s="1"/>
  <c r="F52" i="4"/>
  <c r="F57" i="4" s="1"/>
  <c r="E52" i="4"/>
  <c r="D52" i="4"/>
  <c r="D57" i="4" s="1"/>
  <c r="C52" i="4"/>
  <c r="E57" i="4" l="1"/>
  <c r="B36" i="2" l="1"/>
  <c r="D27" i="2"/>
  <c r="B27" i="2"/>
  <c r="E19" i="8"/>
  <c r="E23" i="8" s="1"/>
  <c r="D19" i="8"/>
  <c r="D23" i="8" s="1"/>
  <c r="C19" i="8"/>
  <c r="C23" i="8" s="1"/>
  <c r="E23" i="4" l="1"/>
  <c r="D35" i="3" l="1"/>
  <c r="D27" i="3"/>
  <c r="D19" i="3"/>
  <c r="D56" i="2" l="1"/>
  <c r="D45" i="2"/>
  <c r="D36" i="2"/>
  <c r="D19" i="2"/>
  <c r="D38" i="2" l="1"/>
  <c r="D47" i="2" s="1"/>
  <c r="D58" i="2" s="1"/>
  <c r="H46" i="4"/>
  <c r="H52" i="4" s="1"/>
  <c r="C27" i="4"/>
  <c r="C32" i="4" s="1"/>
  <c r="H23" i="4"/>
  <c r="E37" i="8" l="1"/>
  <c r="E27" i="8"/>
  <c r="E31" i="8" s="1"/>
  <c r="E42" i="8" s="1"/>
  <c r="E39" i="8" l="1"/>
  <c r="H38" i="4" l="1"/>
  <c r="H17" i="4" l="1"/>
  <c r="D37" i="8" l="1"/>
  <c r="B37" i="8"/>
  <c r="B19" i="8"/>
  <c r="B23" i="8" l="1"/>
  <c r="C37" i="8"/>
  <c r="D27" i="8" l="1"/>
  <c r="D31" i="8" s="1"/>
  <c r="D42" i="8" s="1"/>
  <c r="C27" i="8"/>
  <c r="C31" i="8" s="1"/>
  <c r="B27" i="8"/>
  <c r="B31" i="8" s="1"/>
  <c r="B42" i="8" s="1"/>
  <c r="D39" i="8" l="1"/>
  <c r="C42" i="8"/>
  <c r="C39" i="8"/>
  <c r="G20" i="4"/>
  <c r="B39" i="8"/>
  <c r="AQ44" i="1" l="1"/>
  <c r="AP44" i="1"/>
  <c r="AL44" i="1" l="1"/>
  <c r="AK44" i="1"/>
  <c r="AM16" i="1"/>
  <c r="AL35" i="1"/>
  <c r="AK35" i="1"/>
  <c r="AK53" i="1" s="1"/>
  <c r="AN16" i="1"/>
  <c r="AN20" i="1" s="1"/>
  <c r="AN24" i="1" s="1"/>
  <c r="AN28" i="1" s="1"/>
  <c r="AN32" i="1" s="1"/>
  <c r="AN46" i="1"/>
  <c r="AM46" i="1"/>
  <c r="AI46" i="1"/>
  <c r="AJ46" i="1"/>
  <c r="AH46" i="1"/>
  <c r="AI37" i="1"/>
  <c r="AI55" i="1" s="1"/>
  <c r="AJ37" i="1"/>
  <c r="AJ55" i="1" s="1"/>
  <c r="AH37" i="1"/>
  <c r="AH55" i="1" s="1"/>
  <c r="AN53" i="1"/>
  <c r="AM53" i="1"/>
  <c r="AL53" i="1"/>
  <c r="AJ53" i="1"/>
  <c r="AI53" i="1"/>
  <c r="AH53" i="1"/>
  <c r="AH52" i="1"/>
  <c r="AH54" i="1" s="1"/>
  <c r="AI52" i="1"/>
  <c r="AJ52" i="1"/>
  <c r="AN52" i="1" l="1"/>
  <c r="AN37" i="1"/>
  <c r="AN48" i="1" s="1"/>
  <c r="AI48" i="1"/>
  <c r="AI54" i="1"/>
  <c r="AJ54" i="1"/>
  <c r="AH48" i="1"/>
  <c r="AJ48" i="1"/>
  <c r="AN54" i="1"/>
  <c r="AN55" i="1"/>
  <c r="F27" i="4" l="1"/>
  <c r="F32" i="4" s="1"/>
  <c r="AY57" i="1" l="1"/>
  <c r="AV27" i="1"/>
  <c r="BB27" i="1" s="1"/>
  <c r="BC58" i="1"/>
  <c r="C40" i="4" l="1"/>
  <c r="C57" i="4" s="1"/>
  <c r="H36" i="4"/>
  <c r="H40" i="4" s="1"/>
  <c r="AN3" i="1"/>
  <c r="AV31" i="1"/>
  <c r="AY31" i="1" s="1"/>
  <c r="AY28" i="1"/>
  <c r="AX61" i="1"/>
  <c r="AK26" i="1"/>
  <c r="AL26" i="1"/>
  <c r="AL14" i="1"/>
  <c r="Z46" i="1"/>
  <c r="Z48" i="1" s="1"/>
  <c r="D27" i="4"/>
  <c r="D32" i="4" s="1"/>
  <c r="B56" i="2"/>
  <c r="AC42" i="1"/>
  <c r="AC46" i="1" s="1"/>
  <c r="AC48" i="1" s="1"/>
  <c r="AB42" i="1"/>
  <c r="AA42" i="1"/>
  <c r="AA46" i="1" s="1"/>
  <c r="AA48" i="1" s="1"/>
  <c r="AK42" i="1"/>
  <c r="AK46" i="1" s="1"/>
  <c r="AL42" i="1"/>
  <c r="AL46" i="1" s="1"/>
  <c r="AB46" i="1"/>
  <c r="AB48" i="1" s="1"/>
  <c r="AM20" i="1"/>
  <c r="AK20" i="1" s="1"/>
  <c r="AW32" i="1"/>
  <c r="AW31" i="1"/>
  <c r="Y52" i="1"/>
  <c r="H55" i="4"/>
  <c r="B19" i="2"/>
  <c r="AK14" i="1"/>
  <c r="AK22" i="1"/>
  <c r="AK18" i="1"/>
  <c r="AK30" i="1"/>
  <c r="B38" i="2"/>
  <c r="B45" i="2"/>
  <c r="AY21" i="1"/>
  <c r="AY20" i="1"/>
  <c r="AY11" i="1"/>
  <c r="AY12" i="1"/>
  <c r="AY13" i="1"/>
  <c r="AY14" i="1"/>
  <c r="AY10" i="1"/>
  <c r="AX22" i="1"/>
  <c r="AX41" i="1"/>
  <c r="AY41" i="1" s="1"/>
  <c r="C19" i="3"/>
  <c r="C27" i="3"/>
  <c r="C35" i="3"/>
  <c r="AT22" i="1"/>
  <c r="AU22" i="1"/>
  <c r="AV22" i="1"/>
  <c r="AS22" i="1"/>
  <c r="AY60" i="1"/>
  <c r="AY27" i="1"/>
  <c r="AY42" i="1"/>
  <c r="AX47" i="1"/>
  <c r="AY47" i="1" s="1"/>
  <c r="AY48" i="1"/>
  <c r="AY23" i="1"/>
  <c r="AY17" i="1"/>
  <c r="AW22" i="1"/>
  <c r="AL22" i="1"/>
  <c r="AM11" i="1"/>
  <c r="H30" i="4"/>
  <c r="AL30" i="1"/>
  <c r="AN11" i="1"/>
  <c r="AL16" i="1"/>
  <c r="AL18" i="1"/>
  <c r="AL20" i="1"/>
  <c r="H57" i="4" l="1"/>
  <c r="AY32" i="1"/>
  <c r="AY33" i="1" s="1"/>
  <c r="C37" i="3"/>
  <c r="C42" i="3" s="1"/>
  <c r="D37" i="3"/>
  <c r="D42" i="3" s="1"/>
  <c r="E27" i="4"/>
  <c r="E32" i="4" s="1"/>
  <c r="AL24" i="1"/>
  <c r="AM24" i="1"/>
  <c r="AY29" i="1"/>
  <c r="AY22" i="1"/>
  <c r="B47" i="2"/>
  <c r="AM28" i="1"/>
  <c r="AY15" i="1"/>
  <c r="AY16" i="1" s="1"/>
  <c r="AZ17" i="1" s="1"/>
  <c r="AK24" i="1"/>
  <c r="AK16" i="1"/>
  <c r="AY43" i="1"/>
  <c r="AY49" i="1"/>
  <c r="AL28" i="1"/>
  <c r="AK28" i="1" l="1"/>
  <c r="AK32" i="1" s="1"/>
  <c r="AK37" i="1" s="1"/>
  <c r="B58" i="2"/>
  <c r="AM32" i="1"/>
  <c r="AM37" i="1" s="1"/>
  <c r="AY52" i="1"/>
  <c r="AY58" i="1" s="1"/>
  <c r="AY61" i="1" s="1"/>
  <c r="AZ61" i="1" s="1"/>
  <c r="AL32" i="1"/>
  <c r="AM48" i="1" l="1"/>
  <c r="AM55" i="1"/>
  <c r="AK48" i="1"/>
  <c r="AK55" i="1"/>
  <c r="AL52" i="1"/>
  <c r="AL54" i="1" s="1"/>
  <c r="AL37" i="1"/>
  <c r="AM52" i="1"/>
  <c r="AM54" i="1" s="1"/>
  <c r="AK52" i="1"/>
  <c r="AL48" i="1" l="1"/>
  <c r="AL55" i="1"/>
  <c r="AK54" i="1"/>
  <c r="H20" i="4"/>
  <c r="H27" i="4" s="1"/>
  <c r="H32" i="4" s="1"/>
  <c r="G27" i="4"/>
  <c r="G32" i="4" s="1"/>
</calcChain>
</file>

<file path=xl/sharedStrings.xml><?xml version="1.0" encoding="utf-8"?>
<sst xmlns="http://schemas.openxmlformats.org/spreadsheetml/2006/main" count="446" uniqueCount="232">
  <si>
    <t>Revenue</t>
  </si>
  <si>
    <t>Taxation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</si>
  <si>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</si>
  <si>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</si>
  <si>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</si>
  <si>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</si>
  <si>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</si>
  <si>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</si>
  <si>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</si>
  <si>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</si>
  <si>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</si>
  <si>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</si>
  <si>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</si>
  <si>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</si>
  <si>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</si>
  <si>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</si>
  <si>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</si>
  <si>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N.A</t>
  </si>
  <si>
    <t>RM'000</t>
  </si>
  <si>
    <t>Share</t>
  </si>
  <si>
    <t>Note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</si>
  <si>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</si>
  <si>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</si>
  <si>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</si>
  <si>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</si>
  <si>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</si>
  <si>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</si>
  <si>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</si>
  <si>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</si>
  <si>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Interest paid</t>
  </si>
  <si>
    <t>Net cash flow from operating activities</t>
  </si>
  <si>
    <t>Net cash flow from investing activities</t>
  </si>
  <si>
    <t>Dividends paid to shareholders</t>
  </si>
  <si>
    <t>Cash from operations</t>
  </si>
  <si>
    <t>Purchase of property, plant and equipment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</si>
  <si>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</si>
  <si>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</si>
  <si>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</si>
  <si>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</si>
  <si>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</si>
  <si>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</si>
  <si>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</si>
  <si>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</si>
  <si>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</si>
  <si>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</si>
  <si>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</si>
  <si>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</si>
  <si>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</si>
  <si>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</si>
  <si>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</si>
  <si>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</si>
  <si>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</si>
  <si>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</si>
  <si>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Statement of Changes in Equity should be read in conjunction with</t>
  </si>
  <si>
    <t>ended</t>
  </si>
  <si>
    <t>Last YTD</t>
  </si>
  <si>
    <t>N.A - Not Applicable</t>
  </si>
  <si>
    <t>quarters have been audited.</t>
  </si>
  <si>
    <t>AUDITED</t>
  </si>
  <si>
    <t xml:space="preserve">   Tax recoverable</t>
  </si>
  <si>
    <t>31/03/2003</t>
  </si>
  <si>
    <t xml:space="preserve">   Deferred tax liabilities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</si>
  <si>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</si>
  <si>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</si>
  <si>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ths yr</t>
  </si>
  <si>
    <t>last yr</t>
  </si>
  <si>
    <t>30/06/2003</t>
  </si>
  <si>
    <t>30/09/2003</t>
  </si>
  <si>
    <t>MIL</t>
  </si>
  <si>
    <t>31/12/2003</t>
  </si>
  <si>
    <t xml:space="preserve"> - as previously reported</t>
  </si>
  <si>
    <t>Currency translation differences</t>
  </si>
  <si>
    <t>Tax refund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</si>
  <si>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</si>
  <si>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</si>
  <si>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</si>
  <si>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 xml:space="preserve"> - change in accounting policies</t>
  </si>
  <si>
    <t>Profit before tax</t>
  </si>
  <si>
    <t>Proceeds from disposal of property, plant and equipment</t>
  </si>
  <si>
    <t xml:space="preserve">   Short term bank borrowings (interest bearing)</t>
  </si>
  <si>
    <t>30/06/2004</t>
  </si>
  <si>
    <t xml:space="preserve">   Deferred tax assets</t>
  </si>
  <si>
    <t>30/09/2004</t>
  </si>
  <si>
    <t>31/12/2004</t>
  </si>
  <si>
    <t>30/03/2004</t>
  </si>
  <si>
    <t xml:space="preserve">Finance costs </t>
  </si>
  <si>
    <t>31/03/2005</t>
  </si>
  <si>
    <t>m</t>
  </si>
  <si>
    <t>mil</t>
  </si>
  <si>
    <t>o</t>
  </si>
  <si>
    <t>30/06/2005</t>
  </si>
  <si>
    <t>Draft</t>
  </si>
  <si>
    <t>Breakdown of other income</t>
  </si>
  <si>
    <t>YTD</t>
  </si>
  <si>
    <t>MM</t>
  </si>
  <si>
    <t>MO</t>
  </si>
  <si>
    <t>ASTA</t>
  </si>
  <si>
    <t>Others</t>
  </si>
  <si>
    <t>Interest</t>
  </si>
  <si>
    <t>Ins. Claim</t>
  </si>
  <si>
    <t>Gain dis FA</t>
  </si>
  <si>
    <t>Other misc</t>
  </si>
  <si>
    <t>Forex gain</t>
  </si>
  <si>
    <t>Forex  loss</t>
  </si>
  <si>
    <t>Working of forex translation difference</t>
  </si>
  <si>
    <t>EUR</t>
  </si>
  <si>
    <t>THB</t>
  </si>
  <si>
    <t>A</t>
  </si>
  <si>
    <t>B</t>
  </si>
  <si>
    <t>C</t>
  </si>
  <si>
    <t>D</t>
  </si>
  <si>
    <t>Closing</t>
  </si>
  <si>
    <t>Average</t>
  </si>
  <si>
    <t>Changes during the year</t>
  </si>
  <si>
    <t>30/09/2005</t>
  </si>
  <si>
    <t>31/12/2005</t>
  </si>
  <si>
    <t>Net profit for year</t>
  </si>
  <si>
    <t>31/03/2006</t>
  </si>
  <si>
    <t>30/06/2006</t>
  </si>
  <si>
    <t>Breakdown of finance cost</t>
  </si>
  <si>
    <t>30/09/2006</t>
  </si>
  <si>
    <t>31/12/2006</t>
  </si>
  <si>
    <t>Adj</t>
  </si>
  <si>
    <t xml:space="preserve">   Provision</t>
  </si>
  <si>
    <t>31/03/2007</t>
  </si>
  <si>
    <t>30/06/2007</t>
  </si>
  <si>
    <t>30/09/2007</t>
  </si>
  <si>
    <t>31/12/2007</t>
  </si>
  <si>
    <t>31/03/2008</t>
  </si>
  <si>
    <t>30/06/2008</t>
  </si>
  <si>
    <t xml:space="preserve"> - as restated</t>
  </si>
  <si>
    <t>Rent</t>
  </si>
  <si>
    <t>30/09/2008</t>
  </si>
  <si>
    <t>31/12/2008</t>
  </si>
  <si>
    <t>31/03/2009</t>
  </si>
  <si>
    <t>30/06/2009</t>
  </si>
  <si>
    <t>30/09/2009</t>
  </si>
  <si>
    <t>31/12/2009</t>
  </si>
  <si>
    <t>Condensed Consolidated Statements of Cash Flow</t>
  </si>
  <si>
    <t>Operating expenses</t>
  </si>
  <si>
    <t>Other operating income</t>
  </si>
  <si>
    <t>Profit from operations</t>
  </si>
  <si>
    <t>Minority interest</t>
  </si>
  <si>
    <t>Profit after tax</t>
  </si>
  <si>
    <t>Other comprehensive income</t>
  </si>
  <si>
    <t>Other comprehensive income for the financial period</t>
  </si>
  <si>
    <t>Condensed Consolidated Statements of Comprehensive Income</t>
  </si>
  <si>
    <t xml:space="preserve">   Derivative financial liabilities</t>
  </si>
  <si>
    <t>Attributable to the owners of the parent</t>
  </si>
  <si>
    <t>Total comprehensive income</t>
  </si>
  <si>
    <t>Balance b/f</t>
  </si>
  <si>
    <t>Net profit for the period attributable to owners of the parent</t>
  </si>
  <si>
    <t>Total comprehensive income for the period attributable to owners of the parent</t>
  </si>
  <si>
    <t xml:space="preserve">The Condensed Consolidated Statements of Comprehensive Income should be read in </t>
  </si>
  <si>
    <t xml:space="preserve">The Condensed Consolidated Statements of Financial Position should be read in </t>
  </si>
  <si>
    <t xml:space="preserve">   Derivative financial assets</t>
  </si>
  <si>
    <t>Condensed Consolidated Statements of Financial Position</t>
  </si>
  <si>
    <t>Operating Activities</t>
  </si>
  <si>
    <t>The Condensed Consolidated Statements of Cash Flow should be read in</t>
  </si>
  <si>
    <t>Asta Group's impact</t>
  </si>
  <si>
    <t>PYA</t>
  </si>
  <si>
    <t>31/03/10</t>
  </si>
  <si>
    <t>30/09/2010</t>
  </si>
  <si>
    <t>31/12/2010</t>
  </si>
  <si>
    <t>31/03/2011</t>
  </si>
  <si>
    <t xml:space="preserve"> conjunction with the Annual Financial Report for the year ended 31 December 2010</t>
  </si>
  <si>
    <t xml:space="preserve">  for the period</t>
  </si>
  <si>
    <t>@01/01/11</t>
  </si>
  <si>
    <t>Incremental from b/f 14292</t>
  </si>
  <si>
    <t>Net assets of ASTA @ 1/1/2011</t>
  </si>
  <si>
    <t>30/06/10</t>
  </si>
  <si>
    <t>30/06/2011</t>
  </si>
  <si>
    <t>@ 30/06/11</t>
  </si>
  <si>
    <t>30/09/2011</t>
  </si>
  <si>
    <t>Internal</t>
  </si>
  <si>
    <t>Reorganisation</t>
  </si>
  <si>
    <t>Internal reorganisation reserve</t>
  </si>
  <si>
    <t>METROD HOLDINGS BERHAD</t>
  </si>
  <si>
    <r>
      <t xml:space="preserve">Reserve </t>
    </r>
    <r>
      <rPr>
        <b/>
        <sz val="10"/>
        <color rgb="FFFF0000"/>
        <rFont val="Arial"/>
        <family val="2"/>
      </rPr>
      <t>*</t>
    </r>
  </si>
  <si>
    <r>
      <rPr>
        <b/>
        <sz val="10"/>
        <color rgb="FFFF0000"/>
        <rFont val="Arial"/>
        <family val="2"/>
      </rPr>
      <t xml:space="preserve">*- </t>
    </r>
    <r>
      <rPr>
        <sz val="10"/>
        <rFont val="Arial"/>
        <family val="2"/>
      </rPr>
      <t>This represents the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difference between the cost of acquisition and the aggregate carrying value of assets and liabilities of the original Metrod Group.</t>
    </r>
  </si>
  <si>
    <t>Continuing operations</t>
  </si>
  <si>
    <t>Discontinued operations</t>
  </si>
  <si>
    <t xml:space="preserve">Other comprehensive income </t>
  </si>
  <si>
    <t xml:space="preserve">Net profit for the period from continuing operations </t>
  </si>
  <si>
    <t xml:space="preserve">Net profit for the period from discontinued operations </t>
  </si>
  <si>
    <t>Currency translation differences from continuing operations</t>
  </si>
  <si>
    <t>Currency translation differences from discontinued operations</t>
  </si>
  <si>
    <t>Basic earnings per share (Sen)</t>
  </si>
  <si>
    <t xml:space="preserve">     - From continuing operations</t>
  </si>
  <si>
    <t xml:space="preserve">     - From discontinued operations</t>
  </si>
  <si>
    <t>Diluted earnings per share (Sen)</t>
  </si>
  <si>
    <t>Interim report for the fourth quarter ended 31 December 2011</t>
  </si>
  <si>
    <t>31/12/2011</t>
  </si>
  <si>
    <t>Earnings per share (Sen)</t>
  </si>
  <si>
    <t xml:space="preserve">     - Basic</t>
  </si>
  <si>
    <t xml:space="preserve">     - Diluted</t>
  </si>
  <si>
    <t>METROD HOLDINGS BERHAD (916531-A)</t>
  </si>
  <si>
    <t>Period end</t>
  </si>
  <si>
    <t>Net profit for the period</t>
  </si>
  <si>
    <t>Realisation of investment in subsidiaries</t>
  </si>
  <si>
    <t>Currency translation reserve</t>
  </si>
  <si>
    <t>Currency</t>
  </si>
  <si>
    <t>translation</t>
  </si>
  <si>
    <t xml:space="preserve">Profit before tax </t>
  </si>
  <si>
    <t>30/09/2012</t>
  </si>
  <si>
    <t>31/12/2012</t>
  </si>
  <si>
    <t>Other gain / loss (net)</t>
  </si>
  <si>
    <t>Other comprehensive incomes (net of tax)</t>
  </si>
  <si>
    <t xml:space="preserve">  - Cummulative translation difference</t>
  </si>
  <si>
    <t>Other comprehensive income (net of tax)</t>
  </si>
  <si>
    <t>Interest &amp; dividend received</t>
  </si>
  <si>
    <t>At 01/01/2012, as restated</t>
  </si>
  <si>
    <t xml:space="preserve"> conjunction with the Annual Financial Report for the year ended 31 December 2012</t>
  </si>
  <si>
    <t>At 01/01/2013</t>
  </si>
  <si>
    <t>conjunction with the Annual Financial Report for the year ended 31 December 2012</t>
  </si>
  <si>
    <t>the Annual Financial Report for the year ended 31 December 2012</t>
  </si>
  <si>
    <t xml:space="preserve">  ended 31 December 2012</t>
  </si>
  <si>
    <t xml:space="preserve"> - at end of period</t>
  </si>
  <si>
    <t xml:space="preserve"> - at start of period</t>
  </si>
  <si>
    <t xml:space="preserve">  ended 31 December 2011</t>
  </si>
  <si>
    <t>At 01/01/2012, as previously stated</t>
  </si>
  <si>
    <t>30/09/2013</t>
  </si>
  <si>
    <t>Interim report for the third quarter ended 30 September 2013</t>
  </si>
  <si>
    <t>9 months ended 30/09/2013</t>
  </si>
  <si>
    <t>Balance at  30/09/2013</t>
  </si>
  <si>
    <t>Balance at  30/09/2012</t>
  </si>
  <si>
    <t>9 months ended 30/09/2012</t>
  </si>
  <si>
    <t>Preceding</t>
  </si>
  <si>
    <t>Drawdown of short term borrowings  (net)</t>
  </si>
  <si>
    <t>Repayment of term loan</t>
  </si>
  <si>
    <t>Deposits (pledged)/released from securities (net)</t>
  </si>
  <si>
    <t xml:space="preserve">Adjustment on application of MFRS1 Exemption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</si>
</sst>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i/>
      <u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0" fillId="0" borderId="0" xfId="0" applyBorder="1"/>
    <xf numFmtId="3" fontId="0" fillId="0" borderId="0" xfId="0" applyNumberFormat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6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16" fontId="4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6" fontId="2" fillId="0" borderId="0" xfId="0" quotePrefix="1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16" fontId="0" fillId="0" borderId="0" xfId="0" quotePrefix="1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/>
    <xf numFmtId="16" fontId="4" fillId="0" borderId="0" xfId="0" quotePrefix="1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3" fontId="4" fillId="0" borderId="3" xfId="0" applyNumberFormat="1" applyFont="1" applyBorder="1" applyAlignment="1">
      <alignment horizontal="center"/>
    </xf>
    <xf numFmtId="3" fontId="7" fillId="0" borderId="0" xfId="0" applyNumberFormat="1" applyFont="1"/>
    <xf numFmtId="0" fontId="7" fillId="0" borderId="0" xfId="0" applyFont="1" applyAlignment="1">
      <alignment horizontal="right"/>
    </xf>
    <xf numFmtId="14" fontId="1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Border="1"/>
    <xf numFmtId="3" fontId="6" fillId="0" borderId="0" xfId="0" applyNumberFormat="1" applyFont="1" applyBorder="1"/>
    <xf numFmtId="3" fontId="0" fillId="0" borderId="0" xfId="0" applyNumberFormat="1" applyBorder="1"/>
    <xf numFmtId="1" fontId="6" fillId="0" borderId="0" xfId="0" applyNumberFormat="1" applyFont="1" applyBorder="1"/>
    <xf numFmtId="0" fontId="7" fillId="0" borderId="0" xfId="0" applyFont="1" applyBorder="1"/>
    <xf numFmtId="3" fontId="0" fillId="0" borderId="0" xfId="0" applyNumberFormat="1" applyFill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6" fillId="0" borderId="0" xfId="0" applyFont="1" applyBorder="1" applyAlignment="1"/>
    <xf numFmtId="14" fontId="14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Fill="1" applyBorder="1"/>
    <xf numFmtId="3" fontId="6" fillId="0" borderId="1" xfId="0" applyNumberFormat="1" applyFont="1" applyBorder="1"/>
    <xf numFmtId="3" fontId="16" fillId="0" borderId="0" xfId="0" applyNumberFormat="1" applyFont="1" applyBorder="1"/>
    <xf numFmtId="1" fontId="0" fillId="0" borderId="0" xfId="0" applyNumberFormat="1" applyBorder="1"/>
    <xf numFmtId="0" fontId="0" fillId="0" borderId="0" xfId="0" applyBorder="1" applyAlignment="1"/>
    <xf numFmtId="164" fontId="0" fillId="0" borderId="0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/>
    <xf numFmtId="164" fontId="0" fillId="0" borderId="1" xfId="0" applyNumberFormat="1" applyBorder="1"/>
    <xf numFmtId="1" fontId="0" fillId="0" borderId="0" xfId="0" applyNumberFormat="1" applyBorder="1" applyAlignment="1">
      <alignment horizontal="right"/>
    </xf>
    <xf numFmtId="0" fontId="17" fillId="0" borderId="0" xfId="0" applyFont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right"/>
    </xf>
    <xf numFmtId="164" fontId="2" fillId="0" borderId="0" xfId="1" applyNumberFormat="1" applyFont="1"/>
    <xf numFmtId="164" fontId="4" fillId="0" borderId="0" xfId="1" applyNumberFormat="1" applyFont="1"/>
    <xf numFmtId="16" fontId="0" fillId="0" borderId="0" xfId="0" applyNumberFormat="1"/>
    <xf numFmtId="3" fontId="4" fillId="0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Border="1"/>
    <xf numFmtId="0" fontId="1" fillId="0" borderId="0" xfId="0" applyFont="1" applyBorder="1" applyAlignment="1">
      <alignment horizontal="right"/>
    </xf>
    <xf numFmtId="164" fontId="20" fillId="0" borderId="0" xfId="1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0" fillId="0" borderId="0" xfId="0" applyFont="1" applyFill="1"/>
    <xf numFmtId="0" fontId="4" fillId="0" borderId="0" xfId="0" quotePrefix="1" applyFont="1"/>
    <xf numFmtId="0" fontId="21" fillId="0" borderId="0" xfId="0" applyFont="1" applyAlignment="1">
      <alignment horizontal="right"/>
    </xf>
    <xf numFmtId="3" fontId="6" fillId="0" borderId="0" xfId="0" applyNumberFormat="1" applyFont="1" applyFill="1" applyBorder="1"/>
    <xf numFmtId="0" fontId="11" fillId="0" borderId="0" xfId="0" applyFont="1"/>
    <xf numFmtId="3" fontId="2" fillId="0" borderId="9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" fontId="22" fillId="2" borderId="0" xfId="0" applyNumberFormat="1" applyFont="1" applyFill="1" applyBorder="1"/>
    <xf numFmtId="0" fontId="0" fillId="0" borderId="0" xfId="0" applyFill="1"/>
    <xf numFmtId="0" fontId="6" fillId="0" borderId="0" xfId="0" applyFont="1" applyFill="1"/>
    <xf numFmtId="0" fontId="2" fillId="0" borderId="0" xfId="0" quotePrefix="1" applyFont="1" applyFill="1" applyAlignment="1">
      <alignment horizontal="center"/>
    </xf>
    <xf numFmtId="16" fontId="2" fillId="0" borderId="0" xfId="0" quotePrefix="1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1" fillId="0" borderId="0" xfId="0" quotePrefix="1" applyFont="1"/>
    <xf numFmtId="3" fontId="4" fillId="0" borderId="10" xfId="0" applyNumberFormat="1" applyFont="1" applyBorder="1" applyAlignment="1">
      <alignment horizontal="center"/>
    </xf>
    <xf numFmtId="3" fontId="22" fillId="0" borderId="0" xfId="0" applyNumberFormat="1" applyFont="1" applyBorder="1"/>
    <xf numFmtId="0" fontId="22" fillId="0" borderId="0" xfId="0" applyFont="1" applyBorder="1"/>
    <xf numFmtId="1" fontId="21" fillId="0" borderId="0" xfId="0" applyNumberFormat="1" applyFont="1" applyFill="1" applyBorder="1"/>
    <xf numFmtId="1" fontId="22" fillId="0" borderId="0" xfId="0" applyNumberFormat="1" applyFont="1" applyBorder="1"/>
    <xf numFmtId="3" fontId="21" fillId="0" borderId="0" xfId="0" applyNumberFormat="1" applyFont="1" applyBorder="1"/>
    <xf numFmtId="0" fontId="21" fillId="0" borderId="0" xfId="0" applyFont="1"/>
    <xf numFmtId="1" fontId="21" fillId="0" borderId="0" xfId="0" applyNumberFormat="1" applyFont="1" applyBorder="1"/>
    <xf numFmtId="0" fontId="4" fillId="0" borderId="0" xfId="0" applyFont="1" applyAlignment="1">
      <alignment wrapText="1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" fontId="0" fillId="0" borderId="1" xfId="0" applyNumberFormat="1" applyBorder="1"/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" fontId="21" fillId="0" borderId="0" xfId="0" applyNumberFormat="1" applyFont="1"/>
    <xf numFmtId="164" fontId="0" fillId="0" borderId="0" xfId="0" applyNumberFormat="1"/>
    <xf numFmtId="22" fontId="7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3" borderId="0" xfId="0" applyNumberFormat="1" applyFill="1"/>
    <xf numFmtId="0" fontId="0" fillId="0" borderId="0" xfId="0" applyAlignment="1">
      <alignment horizontal="center"/>
    </xf>
    <xf numFmtId="0" fontId="25" fillId="0" borderId="0" xfId="0" applyFont="1"/>
    <xf numFmtId="3" fontId="26" fillId="0" borderId="17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6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" fontId="0" fillId="0" borderId="0" xfId="0" applyNumberForma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26" fillId="0" borderId="11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/>
    <xf numFmtId="164" fontId="0" fillId="0" borderId="0" xfId="0" applyNumberFormat="1" applyBorder="1"/>
    <xf numFmtId="2" fontId="4" fillId="0" borderId="1" xfId="0" applyNumberFormat="1" applyFont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26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25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2" fillId="0" borderId="0" xfId="1" applyNumberFormat="1" applyFont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25" fillId="0" borderId="0" xfId="0" applyFont="1" applyBorder="1"/>
    <xf numFmtId="0" fontId="21" fillId="0" borderId="0" xfId="0" applyFont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5" fontId="2" fillId="0" borderId="0" xfId="0" quotePrefix="1" applyNumberFormat="1" applyFont="1" applyFill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5" fontId="1" fillId="0" borderId="0" xfId="0" quotePrefix="1" applyNumberFormat="1" applyFont="1" applyFill="1" applyAlignment="1">
      <alignment horizontal="center"/>
    </xf>
    <xf numFmtId="16" fontId="2" fillId="0" borderId="0" xfId="0" applyNumberFormat="1" applyFont="1" applyFill="1" applyAlignment="1">
      <alignment horizontal="center"/>
    </xf>
    <xf numFmtId="16" fontId="0" fillId="0" borderId="0" xfId="0" applyNumberFormat="1" applyFill="1" applyBorder="1" applyAlignment="1">
      <alignment horizontal="center"/>
    </xf>
    <xf numFmtId="16" fontId="0" fillId="0" borderId="0" xfId="0" applyNumberForma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23" fillId="0" borderId="5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41" fontId="1" fillId="0" borderId="0" xfId="0" applyNumberFormat="1" applyFont="1" applyFill="1"/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7" fillId="0" borderId="0" xfId="0" applyFont="1" applyFill="1"/>
    <xf numFmtId="16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Alignment="1">
      <alignment horizontal="center"/>
    </xf>
    <xf numFmtId="3" fontId="1" fillId="0" borderId="1" xfId="0" applyNumberFormat="1" applyFont="1" applyBorder="1" applyAlignment="1">
      <alignment horizontal="center"/>
    </xf>
    <xf numFmtId="9" fontId="0" fillId="0" borderId="0" xfId="2" applyFont="1" applyFill="1" applyAlignment="1">
      <alignment horizontal="center"/>
    </xf>
    <xf numFmtId="0" fontId="27" fillId="0" borderId="0" xfId="0" applyFont="1" applyFill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27" fillId="0" borderId="12" xfId="0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0" fontId="2" fillId="0" borderId="0" xfId="0" applyFont="1" applyFill="1"/>
    <xf numFmtId="0" fontId="10" fillId="0" borderId="0" xfId="0" applyFont="1" applyFill="1" applyBorder="1"/>
    <xf numFmtId="3" fontId="4" fillId="0" borderId="0" xfId="0" applyNumberFormat="1" applyFont="1" applyFill="1"/>
    <xf numFmtId="0" fontId="21" fillId="0" borderId="0" xfId="0" applyFont="1" applyFill="1"/>
    <xf numFmtId="0" fontId="1" fillId="0" borderId="0" xfId="0" applyFont="1" applyFill="1"/>
    <xf numFmtId="3" fontId="2" fillId="0" borderId="8" xfId="0" applyNumberFormat="1" applyFont="1" applyFill="1" applyBorder="1" applyAlignment="1">
      <alignment horizontal="center"/>
    </xf>
    <xf numFmtId="41" fontId="2" fillId="0" borderId="0" xfId="0" applyNumberFormat="1" applyFont="1" applyFill="1"/>
    <xf numFmtId="41" fontId="0" fillId="0" borderId="0" xfId="0" applyNumberFormat="1" applyFill="1" applyBorder="1"/>
    <xf numFmtId="22" fontId="7" fillId="0" borderId="0" xfId="0" applyNumberFormat="1" applyFont="1" applyFill="1"/>
    <xf numFmtId="0" fontId="1" fillId="0" borderId="0" xfId="0" quotePrefix="1" applyFont="1" applyFill="1" applyAlignment="1">
      <alignment horizontal="center"/>
    </xf>
    <xf numFmtId="16" fontId="0" fillId="0" borderId="0" xfId="0" quotePrefix="1" applyNumberFormat="1" applyFill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1" fillId="0" borderId="0" xfId="0" applyFont="1" applyFill="1" applyAlignment="1">
      <alignment wrapText="1"/>
    </xf>
    <xf numFmtId="3" fontId="0" fillId="0" borderId="10" xfId="0" applyNumberFormat="1" applyFill="1" applyBorder="1" applyAlignment="1">
      <alignment horizontal="center"/>
    </xf>
    <xf numFmtId="0" fontId="9" fillId="0" borderId="0" xfId="0" applyFont="1" applyFill="1"/>
    <xf numFmtId="3" fontId="2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4"/>
  <sheetViews>
    <sheetView view="pageBreakPreview" zoomScaleNormal="100" zoomScaleSheetLayoutView="100" workbookViewId="0">
      <selection activeCell="A3" sqref="A3"/>
    </sheetView>
  </sheetViews>
  <sheetFormatPr defaultRowHeight="12.5" outlineLevelCol="1" x14ac:dyDescent="0.25"/>
  <cols>
    <col min="1" max="1" width="30" customWidth="1"/>
    <col min="2" max="36" width="12.7265625" hidden="1" customWidth="1" outlineLevel="1"/>
    <col min="37" max="37" width="12.7265625" customWidth="1" collapsed="1"/>
    <col min="38" max="38" width="12.7265625" customWidth="1"/>
    <col min="39" max="39" width="13.453125" style="114" customWidth="1"/>
    <col min="40" max="40" width="12.7265625" customWidth="1"/>
    <col min="41" max="41" width="3.453125" customWidth="1"/>
    <col min="42" max="43" width="9.81640625" customWidth="1"/>
    <col min="44" max="44" width="9.81640625" style="73" customWidth="1"/>
    <col min="45" max="45" width="9.81640625" customWidth="1"/>
    <col min="46" max="46" width="8.54296875" customWidth="1"/>
    <col min="47" max="47" width="9.453125" bestFit="1" customWidth="1"/>
    <col min="48" max="48" width="9.453125" style="10" bestFit="1" customWidth="1"/>
    <col min="49" max="49" width="10.453125" customWidth="1"/>
    <col min="50" max="50" width="8.7265625" customWidth="1"/>
    <col min="51" max="51" width="11.26953125" customWidth="1"/>
    <col min="53" max="53" width="9.453125" bestFit="1" customWidth="1"/>
  </cols>
  <sheetData>
    <row r="1" spans="1:54" ht="13" x14ac:dyDescent="0.3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N1" s="13" t="s">
        <v>91</v>
      </c>
    </row>
    <row r="2" spans="1:54" ht="4.5" customHeight="1" x14ac:dyDescent="0.25"/>
    <row r="3" spans="1:54" ht="13.5" customHeight="1" x14ac:dyDescent="0.25">
      <c r="A3" s="104" t="s">
        <v>191</v>
      </c>
      <c r="AN3" s="137">
        <f ca="1">NOW()</f>
        <v>41601.079798263891</v>
      </c>
      <c r="AS3" s="2" t="s">
        <v>87</v>
      </c>
      <c r="AT3" s="2" t="s">
        <v>89</v>
      </c>
      <c r="AU3" s="2" t="s">
        <v>88</v>
      </c>
      <c r="AV3" s="42" t="s">
        <v>96</v>
      </c>
      <c r="AW3" s="2"/>
      <c r="AX3" s="2"/>
    </row>
    <row r="4" spans="1:54" ht="2.25" customHeight="1" x14ac:dyDescent="0.25"/>
    <row r="5" spans="1:54" ht="15.5" x14ac:dyDescent="0.35">
      <c r="A5" s="41" t="s">
        <v>146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S5" s="20" t="s">
        <v>92</v>
      </c>
      <c r="AV5" s="10">
        <v>4.2820999999999998</v>
      </c>
    </row>
    <row r="6" spans="1:54" s="10" customFormat="1" ht="12" hidden="1" x14ac:dyDescent="0.3">
      <c r="A6" s="50" t="s">
        <v>74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M6" s="115"/>
    </row>
    <row r="7" spans="1:54" s="10" customFormat="1" ht="12" hidden="1" x14ac:dyDescent="0.3">
      <c r="A7" s="50" t="s">
        <v>57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M7" s="115"/>
    </row>
    <row r="8" spans="1:54" ht="13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S8" t="s">
        <v>93</v>
      </c>
      <c r="AZ8" s="10"/>
      <c r="BA8" s="10"/>
      <c r="BB8" s="10"/>
    </row>
    <row r="9" spans="1:54" ht="13" x14ac:dyDescent="0.3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 t="s">
        <v>38</v>
      </c>
      <c r="AL9" s="2" t="s">
        <v>40</v>
      </c>
      <c r="AM9" s="63" t="s">
        <v>41</v>
      </c>
      <c r="AN9" s="2" t="s">
        <v>40</v>
      </c>
      <c r="AR9" s="43"/>
      <c r="AS9" t="s">
        <v>94</v>
      </c>
      <c r="AT9" t="s">
        <v>95</v>
      </c>
      <c r="AU9" t="s">
        <v>68</v>
      </c>
      <c r="AV9" s="10" t="s">
        <v>96</v>
      </c>
      <c r="AW9" t="s">
        <v>97</v>
      </c>
      <c r="AX9" s="42" t="s">
        <v>122</v>
      </c>
      <c r="AY9" t="s">
        <v>7</v>
      </c>
      <c r="AZ9" s="10"/>
      <c r="BA9" s="10"/>
      <c r="BB9" s="10"/>
    </row>
    <row r="10" spans="1:54" ht="13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38"/>
      <c r="AH10" s="139"/>
      <c r="AI10" s="142"/>
      <c r="AJ10" s="148"/>
      <c r="AK10" s="13" t="s">
        <v>39</v>
      </c>
      <c r="AL10" s="2" t="s">
        <v>39</v>
      </c>
      <c r="AM10" s="63" t="s">
        <v>42</v>
      </c>
      <c r="AN10" s="2" t="s">
        <v>42</v>
      </c>
      <c r="AR10" s="43" t="s">
        <v>98</v>
      </c>
      <c r="AS10" s="74"/>
      <c r="AT10" s="74"/>
      <c r="AU10" s="7"/>
      <c r="AV10" s="113"/>
      <c r="AW10" s="78"/>
      <c r="AX10" s="108"/>
      <c r="AY10" s="81">
        <f t="shared" ref="AY10:AY15" si="0">SUM(AS10:AX10)</f>
        <v>0</v>
      </c>
    </row>
    <row r="11" spans="1:54" ht="13" x14ac:dyDescent="0.3">
      <c r="B11" s="32" t="s">
        <v>60</v>
      </c>
      <c r="C11" s="32" t="s">
        <v>66</v>
      </c>
      <c r="D11" s="32" t="s">
        <v>67</v>
      </c>
      <c r="E11" s="32" t="s">
        <v>69</v>
      </c>
      <c r="F11" s="32" t="s">
        <v>84</v>
      </c>
      <c r="G11" s="32" t="s">
        <v>80</v>
      </c>
      <c r="H11" s="32" t="s">
        <v>82</v>
      </c>
      <c r="I11" s="32" t="s">
        <v>83</v>
      </c>
      <c r="J11" s="32" t="s">
        <v>86</v>
      </c>
      <c r="K11" s="32" t="s">
        <v>90</v>
      </c>
      <c r="L11" s="32" t="s">
        <v>114</v>
      </c>
      <c r="M11" s="32" t="s">
        <v>115</v>
      </c>
      <c r="N11" s="32" t="s">
        <v>117</v>
      </c>
      <c r="O11" s="32" t="s">
        <v>118</v>
      </c>
      <c r="P11" s="32" t="s">
        <v>120</v>
      </c>
      <c r="Q11" s="32" t="s">
        <v>121</v>
      </c>
      <c r="R11" s="32" t="s">
        <v>124</v>
      </c>
      <c r="S11" s="32" t="s">
        <v>125</v>
      </c>
      <c r="T11" s="32" t="s">
        <v>126</v>
      </c>
      <c r="U11" s="32" t="s">
        <v>127</v>
      </c>
      <c r="V11" s="32" t="s">
        <v>128</v>
      </c>
      <c r="W11" s="32" t="s">
        <v>129</v>
      </c>
      <c r="X11" s="32" t="s">
        <v>132</v>
      </c>
      <c r="Y11" s="32" t="s">
        <v>133</v>
      </c>
      <c r="Z11" s="32" t="s">
        <v>134</v>
      </c>
      <c r="AA11" s="32" t="s">
        <v>135</v>
      </c>
      <c r="AB11" s="32" t="s">
        <v>136</v>
      </c>
      <c r="AC11" s="32" t="s">
        <v>137</v>
      </c>
      <c r="AD11" s="32" t="s">
        <v>161</v>
      </c>
      <c r="AE11" s="141" t="s">
        <v>170</v>
      </c>
      <c r="AF11" s="32" t="s">
        <v>162</v>
      </c>
      <c r="AG11" s="32" t="s">
        <v>163</v>
      </c>
      <c r="AH11" s="32" t="s">
        <v>164</v>
      </c>
      <c r="AI11" s="32" t="s">
        <v>171</v>
      </c>
      <c r="AJ11" s="32" t="s">
        <v>173</v>
      </c>
      <c r="AK11" s="25" t="s">
        <v>192</v>
      </c>
      <c r="AL11" s="141" t="s">
        <v>163</v>
      </c>
      <c r="AM11" s="116" t="str">
        <f>+AK11</f>
        <v>31/12/2011</v>
      </c>
      <c r="AN11" s="32" t="str">
        <f>+AL11</f>
        <v>31/12/2010</v>
      </c>
      <c r="AO11" s="3"/>
      <c r="AP11" s="2"/>
      <c r="AQ11" s="2"/>
      <c r="AR11" s="43" t="s">
        <v>99</v>
      </c>
      <c r="AS11" s="67"/>
      <c r="AT11" s="66"/>
      <c r="AU11" s="78"/>
      <c r="AV11" s="67"/>
      <c r="AW11" s="68"/>
      <c r="AY11" s="81">
        <f t="shared" si="0"/>
        <v>0</v>
      </c>
    </row>
    <row r="12" spans="1:54" ht="13" x14ac:dyDescent="0.3">
      <c r="B12" s="33" t="s">
        <v>18</v>
      </c>
      <c r="C12" s="33" t="s">
        <v>18</v>
      </c>
      <c r="D12" s="33" t="s">
        <v>18</v>
      </c>
      <c r="E12" s="33" t="s">
        <v>18</v>
      </c>
      <c r="F12" s="33" t="s">
        <v>18</v>
      </c>
      <c r="G12" s="33" t="s">
        <v>18</v>
      </c>
      <c r="H12" s="33" t="s">
        <v>18</v>
      </c>
      <c r="I12" s="33" t="s">
        <v>18</v>
      </c>
      <c r="J12" s="33" t="s">
        <v>18</v>
      </c>
      <c r="K12" s="33" t="s">
        <v>18</v>
      </c>
      <c r="L12" s="33" t="s">
        <v>18</v>
      </c>
      <c r="M12" s="33" t="s">
        <v>18</v>
      </c>
      <c r="N12" s="33" t="s">
        <v>18</v>
      </c>
      <c r="O12" s="33" t="s">
        <v>18</v>
      </c>
      <c r="P12" s="33" t="s">
        <v>18</v>
      </c>
      <c r="Q12" s="33" t="s">
        <v>18</v>
      </c>
      <c r="R12" s="33" t="s">
        <v>18</v>
      </c>
      <c r="S12" s="33" t="s">
        <v>18</v>
      </c>
      <c r="T12" s="46" t="s">
        <v>18</v>
      </c>
      <c r="U12" s="46" t="s">
        <v>18</v>
      </c>
      <c r="V12" s="46" t="s">
        <v>18</v>
      </c>
      <c r="W12" s="46" t="s">
        <v>18</v>
      </c>
      <c r="X12" s="46" t="s">
        <v>18</v>
      </c>
      <c r="Y12" s="46" t="s">
        <v>18</v>
      </c>
      <c r="Z12" s="24" t="s">
        <v>18</v>
      </c>
      <c r="AA12" s="24" t="s">
        <v>18</v>
      </c>
      <c r="AB12" s="24" t="s">
        <v>18</v>
      </c>
      <c r="AC12" s="24" t="s">
        <v>18</v>
      </c>
      <c r="AD12" s="24" t="s">
        <v>18</v>
      </c>
      <c r="AE12" s="24" t="s">
        <v>18</v>
      </c>
      <c r="AF12" s="24" t="s">
        <v>18</v>
      </c>
      <c r="AG12" s="24" t="s">
        <v>18</v>
      </c>
      <c r="AH12" s="24" t="s">
        <v>18</v>
      </c>
      <c r="AI12" s="24" t="s">
        <v>18</v>
      </c>
      <c r="AJ12" s="24" t="s">
        <v>18</v>
      </c>
      <c r="AK12" s="26" t="s">
        <v>18</v>
      </c>
      <c r="AL12" s="33" t="s">
        <v>18</v>
      </c>
      <c r="AM12" s="117" t="s">
        <v>18</v>
      </c>
      <c r="AN12" s="33" t="s">
        <v>18</v>
      </c>
      <c r="AO12" s="2"/>
      <c r="AP12" s="42" t="s">
        <v>64</v>
      </c>
      <c r="AQ12" s="42" t="s">
        <v>65</v>
      </c>
      <c r="AR12" s="43" t="s">
        <v>100</v>
      </c>
      <c r="AS12" s="67"/>
      <c r="AT12" s="66"/>
      <c r="AU12" s="7"/>
      <c r="AV12" s="66"/>
      <c r="AW12" s="7"/>
      <c r="AY12" s="81">
        <f t="shared" si="0"/>
        <v>0</v>
      </c>
    </row>
    <row r="13" spans="1:54" ht="13" x14ac:dyDescent="0.3">
      <c r="A13" s="110" t="s">
        <v>180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17"/>
      <c r="AL13" s="3"/>
      <c r="AM13" s="63"/>
      <c r="AN13" s="2"/>
      <c r="AO13" s="2"/>
      <c r="AP13" s="42" t="s">
        <v>55</v>
      </c>
      <c r="AQ13" s="42" t="s">
        <v>55</v>
      </c>
      <c r="AR13" s="43" t="s">
        <v>102</v>
      </c>
      <c r="AS13" s="67"/>
      <c r="AT13" s="66"/>
      <c r="AU13" s="78"/>
      <c r="AV13" s="67"/>
      <c r="AW13" s="7"/>
      <c r="AY13" s="81">
        <f t="shared" si="0"/>
        <v>0</v>
      </c>
    </row>
    <row r="14" spans="1:54" ht="13" x14ac:dyDescent="0.3">
      <c r="A14" t="s">
        <v>0</v>
      </c>
      <c r="B14" s="34">
        <v>112918</v>
      </c>
      <c r="C14" s="34">
        <v>134010</v>
      </c>
      <c r="D14" s="34">
        <v>137592</v>
      </c>
      <c r="E14" s="34">
        <v>149586</v>
      </c>
      <c r="F14" s="34">
        <v>174234</v>
      </c>
      <c r="G14" s="34">
        <v>234367</v>
      </c>
      <c r="H14" s="34">
        <v>282581</v>
      </c>
      <c r="I14" s="34">
        <v>273405</v>
      </c>
      <c r="J14" s="34">
        <v>328269</v>
      </c>
      <c r="K14" s="34">
        <v>340633</v>
      </c>
      <c r="L14" s="34">
        <v>350129</v>
      </c>
      <c r="M14" s="34">
        <v>363346</v>
      </c>
      <c r="N14" s="34">
        <v>454776</v>
      </c>
      <c r="O14" s="34">
        <v>460811</v>
      </c>
      <c r="P14" s="34">
        <v>546587</v>
      </c>
      <c r="Q14" s="34">
        <v>537614</v>
      </c>
      <c r="R14" s="34">
        <v>449356</v>
      </c>
      <c r="S14" s="34">
        <v>533893</v>
      </c>
      <c r="T14" s="15">
        <v>544967</v>
      </c>
      <c r="U14" s="15">
        <v>490564</v>
      </c>
      <c r="V14" s="15">
        <v>515942</v>
      </c>
      <c r="W14" s="15">
        <v>561806</v>
      </c>
      <c r="X14" s="15">
        <v>518235</v>
      </c>
      <c r="Y14" s="15">
        <v>400531</v>
      </c>
      <c r="Z14" s="15">
        <v>306448</v>
      </c>
      <c r="AA14" s="15">
        <v>425280</v>
      </c>
      <c r="AB14" s="15">
        <v>413989</v>
      </c>
      <c r="AC14" s="15">
        <v>407332</v>
      </c>
      <c r="AD14" s="15">
        <v>437868</v>
      </c>
      <c r="AE14" s="15">
        <v>541732</v>
      </c>
      <c r="AF14" s="15">
        <v>478708</v>
      </c>
      <c r="AG14" s="15">
        <v>478893</v>
      </c>
      <c r="AH14" s="15">
        <v>542144</v>
      </c>
      <c r="AI14" s="15">
        <v>561511</v>
      </c>
      <c r="AJ14" s="15">
        <v>553322</v>
      </c>
      <c r="AK14" s="27">
        <f>+AM14-AP14</f>
        <v>303143</v>
      </c>
      <c r="AL14" s="34">
        <f>+AN14-AQ14</f>
        <v>306675</v>
      </c>
      <c r="AM14" s="62">
        <v>1312951</v>
      </c>
      <c r="AN14" s="15">
        <v>1254389</v>
      </c>
      <c r="AP14" s="62">
        <v>1009808</v>
      </c>
      <c r="AQ14" s="15">
        <v>947714</v>
      </c>
      <c r="AR14" s="43" t="s">
        <v>131</v>
      </c>
      <c r="AS14" s="109"/>
      <c r="AT14" s="78"/>
      <c r="AY14" s="81">
        <f t="shared" si="0"/>
        <v>0</v>
      </c>
      <c r="BA14" s="96"/>
    </row>
    <row r="15" spans="1:54" ht="13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27"/>
      <c r="AL15" s="34" t="s">
        <v>8</v>
      </c>
      <c r="AM15" s="62"/>
      <c r="AN15" s="15"/>
      <c r="AP15" s="62"/>
      <c r="AQ15" s="15"/>
      <c r="AR15" s="43" t="s">
        <v>101</v>
      </c>
      <c r="AS15" s="121"/>
      <c r="AT15" s="122"/>
      <c r="AU15" s="123"/>
      <c r="AV15" s="124"/>
      <c r="AW15" s="125"/>
      <c r="AX15" s="126"/>
      <c r="AY15" s="127">
        <f t="shared" si="0"/>
        <v>0</v>
      </c>
    </row>
    <row r="16" spans="1:54" ht="13" x14ac:dyDescent="0.3">
      <c r="A16" t="s">
        <v>139</v>
      </c>
      <c r="B16" s="34">
        <v>-111657</v>
      </c>
      <c r="C16" s="34">
        <v>-132675</v>
      </c>
      <c r="D16" s="34">
        <v>-136176</v>
      </c>
      <c r="E16" s="34">
        <v>-147443</v>
      </c>
      <c r="F16" s="34">
        <v>-172672</v>
      </c>
      <c r="G16" s="34">
        <v>-229863</v>
      </c>
      <c r="H16" s="34">
        <v>-275864</v>
      </c>
      <c r="I16" s="34">
        <v>-262222</v>
      </c>
      <c r="J16" s="34">
        <v>-322738</v>
      </c>
      <c r="K16" s="34">
        <v>-334420</v>
      </c>
      <c r="L16" s="34">
        <v>-343834</v>
      </c>
      <c r="M16" s="34">
        <v>-354673</v>
      </c>
      <c r="N16" s="34">
        <v>-447165</v>
      </c>
      <c r="O16" s="34">
        <v>-452476</v>
      </c>
      <c r="P16" s="34">
        <v>-535373</v>
      </c>
      <c r="Q16" s="34">
        <v>-519387</v>
      </c>
      <c r="R16" s="34">
        <v>-439409</v>
      </c>
      <c r="S16" s="34">
        <v>-523600</v>
      </c>
      <c r="T16" s="15">
        <v>-528681</v>
      </c>
      <c r="U16" s="15">
        <v>-476817</v>
      </c>
      <c r="V16" s="15">
        <v>-503826</v>
      </c>
      <c r="W16" s="15">
        <v>-548341</v>
      </c>
      <c r="X16" s="15">
        <v>-506143</v>
      </c>
      <c r="Y16" s="15">
        <v>-385849</v>
      </c>
      <c r="Z16" s="15">
        <v>-298247</v>
      </c>
      <c r="AA16" s="15">
        <v>-414185</v>
      </c>
      <c r="AB16" s="15">
        <v>-405985</v>
      </c>
      <c r="AC16" s="15">
        <v>-396565</v>
      </c>
      <c r="AD16" s="15">
        <v>-435083</v>
      </c>
      <c r="AE16" s="15">
        <v>-534291</v>
      </c>
      <c r="AF16" s="15">
        <v>-475115</v>
      </c>
      <c r="AG16" s="15">
        <v>-456427</v>
      </c>
      <c r="AH16" s="15">
        <v>-537899</v>
      </c>
      <c r="AI16" s="15">
        <v>-554925</v>
      </c>
      <c r="AJ16" s="15">
        <v>-539156</v>
      </c>
      <c r="AK16" s="27">
        <f>-(AK14+AK18-AK20)</f>
        <v>-299710</v>
      </c>
      <c r="AL16" s="34">
        <f>+AN16-AQ16</f>
        <v>-300958</v>
      </c>
      <c r="AM16" s="62">
        <f>18091-AM14-AM18</f>
        <v>-1298065</v>
      </c>
      <c r="AN16" s="15">
        <f>21577-AN14-AN18</f>
        <v>-1238462</v>
      </c>
      <c r="AP16" s="62">
        <v>-998355</v>
      </c>
      <c r="AQ16" s="15">
        <v>-937504</v>
      </c>
      <c r="AR16" s="43"/>
      <c r="AS16" s="79"/>
      <c r="AT16" s="79"/>
      <c r="AU16" s="79"/>
      <c r="AV16" s="79"/>
      <c r="AW16" s="79"/>
      <c r="AX16" s="79"/>
      <c r="AY16" s="79">
        <f>SUM(AY10:AY15)</f>
        <v>0</v>
      </c>
    </row>
    <row r="17" spans="1:54" ht="13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7"/>
      <c r="AL17" s="34" t="s">
        <v>8</v>
      </c>
      <c r="AM17" s="62"/>
      <c r="AN17" s="15"/>
      <c r="AP17" s="62"/>
      <c r="AQ17" s="15"/>
      <c r="AR17" s="43"/>
      <c r="AS17" s="80" t="s">
        <v>119</v>
      </c>
      <c r="AT17" s="66"/>
      <c r="AU17" s="7"/>
      <c r="AV17" s="66"/>
      <c r="AW17" s="7"/>
      <c r="AY17" s="68">
        <f>AM18</f>
        <v>3205</v>
      </c>
      <c r="AZ17" s="8">
        <f>AY16-AY17</f>
        <v>-3205</v>
      </c>
    </row>
    <row r="18" spans="1:54" ht="13" x14ac:dyDescent="0.3">
      <c r="A18" t="s">
        <v>140</v>
      </c>
      <c r="B18" s="35">
        <v>708</v>
      </c>
      <c r="C18" s="35">
        <v>867</v>
      </c>
      <c r="D18" s="35">
        <v>739</v>
      </c>
      <c r="E18" s="35">
        <v>538</v>
      </c>
      <c r="F18" s="35">
        <v>1096</v>
      </c>
      <c r="G18" s="35">
        <v>64</v>
      </c>
      <c r="H18" s="35">
        <v>534</v>
      </c>
      <c r="I18" s="35">
        <v>1417</v>
      </c>
      <c r="J18" s="35">
        <v>756</v>
      </c>
      <c r="K18" s="35">
        <v>3615</v>
      </c>
      <c r="L18" s="35">
        <v>3001</v>
      </c>
      <c r="M18" s="35">
        <v>1342</v>
      </c>
      <c r="N18" s="35">
        <v>2993</v>
      </c>
      <c r="O18" s="35">
        <v>3655</v>
      </c>
      <c r="P18" s="35">
        <v>3800</v>
      </c>
      <c r="Q18" s="35">
        <v>221</v>
      </c>
      <c r="R18" s="35">
        <v>2164</v>
      </c>
      <c r="S18" s="35">
        <v>2590</v>
      </c>
      <c r="T18" s="48">
        <v>1446</v>
      </c>
      <c r="U18" s="48">
        <v>5960</v>
      </c>
      <c r="V18" s="48">
        <v>1638</v>
      </c>
      <c r="W18" s="48">
        <v>2120</v>
      </c>
      <c r="X18" s="48">
        <v>4639</v>
      </c>
      <c r="Y18" s="48">
        <v>3605</v>
      </c>
      <c r="Z18" s="48">
        <v>3248</v>
      </c>
      <c r="AA18" s="48">
        <v>2150</v>
      </c>
      <c r="AB18" s="48">
        <v>4779</v>
      </c>
      <c r="AC18" s="48">
        <v>8535</v>
      </c>
      <c r="AD18" s="48">
        <v>5511</v>
      </c>
      <c r="AE18" s="48">
        <v>2394</v>
      </c>
      <c r="AF18" s="48">
        <v>6415</v>
      </c>
      <c r="AG18" s="48">
        <v>-3744</v>
      </c>
      <c r="AH18" s="48">
        <v>5207</v>
      </c>
      <c r="AI18" s="48">
        <v>4183</v>
      </c>
      <c r="AJ18" s="48">
        <v>-2399</v>
      </c>
      <c r="AK18" s="28">
        <f>+AM18-AP18</f>
        <v>740</v>
      </c>
      <c r="AL18" s="35">
        <f>+AN18-AQ18</f>
        <v>-898</v>
      </c>
      <c r="AM18" s="60">
        <v>3205</v>
      </c>
      <c r="AN18" s="48">
        <v>5650</v>
      </c>
      <c r="AP18" s="60">
        <v>2465</v>
      </c>
      <c r="AQ18" s="48">
        <v>6548</v>
      </c>
      <c r="AR18" s="43"/>
      <c r="AS18" s="67" t="s">
        <v>93</v>
      </c>
      <c r="AT18" s="67" t="s">
        <v>8</v>
      </c>
      <c r="AU18" s="7"/>
      <c r="AV18" s="69"/>
      <c r="AW18" s="7"/>
      <c r="AY18" s="7"/>
    </row>
    <row r="19" spans="1:54" ht="13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 t="s">
        <v>8</v>
      </c>
      <c r="AE19" s="15"/>
      <c r="AF19" s="15"/>
      <c r="AG19" s="15"/>
      <c r="AH19" s="15"/>
      <c r="AI19" s="15"/>
      <c r="AJ19" s="15"/>
      <c r="AK19" s="27"/>
      <c r="AL19" s="34"/>
      <c r="AM19" s="62" t="s">
        <v>8</v>
      </c>
      <c r="AN19" s="15" t="s">
        <v>8</v>
      </c>
      <c r="AP19" s="62" t="s">
        <v>8</v>
      </c>
      <c r="AQ19" s="15" t="s">
        <v>8</v>
      </c>
      <c r="AS19" s="67" t="s">
        <v>94</v>
      </c>
      <c r="AT19" s="66" t="s">
        <v>95</v>
      </c>
      <c r="AU19" s="7" t="s">
        <v>68</v>
      </c>
      <c r="AV19" s="66" t="s">
        <v>96</v>
      </c>
      <c r="AW19" s="7" t="s">
        <v>97</v>
      </c>
      <c r="AY19" s="7" t="s">
        <v>7</v>
      </c>
    </row>
    <row r="20" spans="1:54" ht="13" x14ac:dyDescent="0.3">
      <c r="A20" t="s">
        <v>141</v>
      </c>
      <c r="B20" s="34">
        <v>1969</v>
      </c>
      <c r="C20" s="34">
        <v>2202</v>
      </c>
      <c r="D20" s="34">
        <v>2155</v>
      </c>
      <c r="E20" s="34">
        <v>2681</v>
      </c>
      <c r="F20" s="34">
        <v>2658</v>
      </c>
      <c r="G20" s="34">
        <v>4568</v>
      </c>
      <c r="H20" s="34">
        <v>7251</v>
      </c>
      <c r="I20" s="34">
        <v>12600</v>
      </c>
      <c r="J20" s="34">
        <v>6287</v>
      </c>
      <c r="K20" s="34">
        <v>9828</v>
      </c>
      <c r="L20" s="34">
        <v>9296</v>
      </c>
      <c r="M20" s="34">
        <v>10015</v>
      </c>
      <c r="N20" s="34">
        <v>10604</v>
      </c>
      <c r="O20" s="34">
        <v>11990</v>
      </c>
      <c r="P20" s="34">
        <v>15014</v>
      </c>
      <c r="Q20" s="34">
        <v>18448</v>
      </c>
      <c r="R20" s="34">
        <v>12111</v>
      </c>
      <c r="S20" s="34">
        <v>12883</v>
      </c>
      <c r="T20" s="15">
        <v>17732</v>
      </c>
      <c r="U20" s="15">
        <v>19707</v>
      </c>
      <c r="V20" s="15">
        <v>13754</v>
      </c>
      <c r="W20" s="15">
        <v>15585</v>
      </c>
      <c r="X20" s="15">
        <v>16731</v>
      </c>
      <c r="Y20" s="15">
        <v>18287</v>
      </c>
      <c r="Z20" s="15">
        <v>11449</v>
      </c>
      <c r="AA20" s="15">
        <v>13245</v>
      </c>
      <c r="AB20" s="15">
        <v>12783</v>
      </c>
      <c r="AC20" s="15">
        <v>19302</v>
      </c>
      <c r="AD20" s="15">
        <v>8296</v>
      </c>
      <c r="AE20" s="15">
        <v>9835</v>
      </c>
      <c r="AF20" s="15">
        <v>10008</v>
      </c>
      <c r="AG20" s="15">
        <v>18722</v>
      </c>
      <c r="AH20" s="15">
        <v>9452</v>
      </c>
      <c r="AI20" s="15">
        <v>10769</v>
      </c>
      <c r="AJ20" s="15">
        <v>11767</v>
      </c>
      <c r="AK20" s="27">
        <f>+AM20-AP20</f>
        <v>4173</v>
      </c>
      <c r="AL20" s="34">
        <f>+AN20-AQ20</f>
        <v>4819</v>
      </c>
      <c r="AM20" s="62">
        <f>SUM(AM14:AM18)</f>
        <v>18091</v>
      </c>
      <c r="AN20" s="15">
        <f>SUM(AN14:AN18)</f>
        <v>21577</v>
      </c>
      <c r="AP20" s="62">
        <v>13918</v>
      </c>
      <c r="AQ20" s="15">
        <v>16758</v>
      </c>
      <c r="AR20" s="43" t="s">
        <v>98</v>
      </c>
      <c r="AS20" s="67"/>
      <c r="AT20" s="66"/>
      <c r="AU20" s="81"/>
      <c r="AV20" s="69"/>
      <c r="AW20" s="7"/>
      <c r="AY20" s="7">
        <f>SUM(AS20:AX20)</f>
        <v>0</v>
      </c>
    </row>
    <row r="21" spans="1:54" ht="13" x14ac:dyDescent="0.3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47"/>
      <c r="U21" s="47"/>
      <c r="V21" s="47"/>
      <c r="W21" s="47"/>
      <c r="X21" s="47"/>
      <c r="Y21" s="47"/>
      <c r="Z21" s="47"/>
      <c r="AA21" s="47"/>
      <c r="AB21" s="15"/>
      <c r="AC21" s="15"/>
      <c r="AD21" s="15"/>
      <c r="AE21" s="15"/>
      <c r="AF21" s="15"/>
      <c r="AG21" s="15"/>
      <c r="AH21" s="15"/>
      <c r="AI21" s="15"/>
      <c r="AJ21" s="15"/>
      <c r="AK21" s="27"/>
      <c r="AL21" s="34"/>
      <c r="AM21" s="62"/>
      <c r="AN21" s="15"/>
      <c r="AP21" s="62"/>
      <c r="AQ21" s="15"/>
      <c r="AR21" s="43" t="s">
        <v>103</v>
      </c>
      <c r="AS21" s="67"/>
      <c r="AT21" s="66"/>
      <c r="AU21" s="78"/>
      <c r="AV21" s="66"/>
      <c r="AW21" s="69"/>
      <c r="AX21" s="78"/>
      <c r="AY21" s="7">
        <f>SUM(AS21:AX21)</f>
        <v>0</v>
      </c>
    </row>
    <row r="22" spans="1:54" ht="13" x14ac:dyDescent="0.3">
      <c r="A22" t="s">
        <v>85</v>
      </c>
      <c r="B22" s="35">
        <v>-29</v>
      </c>
      <c r="C22" s="35">
        <v>-169</v>
      </c>
      <c r="D22" s="35">
        <v>-114</v>
      </c>
      <c r="E22" s="35">
        <v>-107</v>
      </c>
      <c r="F22" s="35">
        <v>-231</v>
      </c>
      <c r="G22" s="35">
        <v>-151</v>
      </c>
      <c r="H22" s="35">
        <v>-1710</v>
      </c>
      <c r="I22" s="35">
        <v>-5125</v>
      </c>
      <c r="J22" s="35">
        <v>264</v>
      </c>
      <c r="K22" s="35">
        <v>-2544</v>
      </c>
      <c r="L22" s="35">
        <v>-1806</v>
      </c>
      <c r="M22" s="35">
        <v>-1471</v>
      </c>
      <c r="N22" s="35">
        <v>-3110</v>
      </c>
      <c r="O22" s="35">
        <v>-3468</v>
      </c>
      <c r="P22" s="35">
        <v>-4159</v>
      </c>
      <c r="Q22" s="35">
        <v>-4330</v>
      </c>
      <c r="R22" s="35">
        <v>-3790</v>
      </c>
      <c r="S22" s="35">
        <v>-3513</v>
      </c>
      <c r="T22" s="48">
        <v>-4973</v>
      </c>
      <c r="U22" s="48">
        <v>-5343</v>
      </c>
      <c r="V22" s="48">
        <v>-5093</v>
      </c>
      <c r="W22" s="48">
        <v>-4736</v>
      </c>
      <c r="X22" s="48">
        <v>-5572</v>
      </c>
      <c r="Y22" s="48">
        <v>-7258</v>
      </c>
      <c r="Z22" s="48">
        <v>-5191</v>
      </c>
      <c r="AA22" s="48">
        <v>-4167</v>
      </c>
      <c r="AB22" s="48">
        <v>-3385</v>
      </c>
      <c r="AC22" s="48">
        <v>-4161</v>
      </c>
      <c r="AD22" s="48">
        <v>-3041</v>
      </c>
      <c r="AE22" s="48">
        <v>-2954</v>
      </c>
      <c r="AF22" s="48">
        <v>-3452</v>
      </c>
      <c r="AG22" s="48">
        <v>-4005</v>
      </c>
      <c r="AH22" s="48">
        <v>-3634</v>
      </c>
      <c r="AI22" s="48">
        <v>-3898</v>
      </c>
      <c r="AJ22" s="48">
        <v>-3800</v>
      </c>
      <c r="AK22" s="28">
        <f>+AM22-AP22</f>
        <v>-1086</v>
      </c>
      <c r="AL22" s="48">
        <f>+AN22-AQ22</f>
        <v>-783</v>
      </c>
      <c r="AM22" s="60">
        <v>-4185</v>
      </c>
      <c r="AN22" s="97">
        <v>-1974</v>
      </c>
      <c r="AP22" s="60">
        <v>-3099</v>
      </c>
      <c r="AQ22" s="48">
        <v>-1191</v>
      </c>
      <c r="AR22" s="43"/>
      <c r="AS22" s="79">
        <f t="shared" ref="AS22:AX22" si="1">SUM(AS20:AS21)</f>
        <v>0</v>
      </c>
      <c r="AT22" s="79">
        <f t="shared" si="1"/>
        <v>0</v>
      </c>
      <c r="AU22" s="79">
        <f t="shared" si="1"/>
        <v>0</v>
      </c>
      <c r="AV22" s="79">
        <f t="shared" si="1"/>
        <v>0</v>
      </c>
      <c r="AW22" s="79">
        <f t="shared" si="1"/>
        <v>0</v>
      </c>
      <c r="AX22" s="79">
        <f t="shared" si="1"/>
        <v>0</v>
      </c>
      <c r="AY22" s="79">
        <f>SUM(AY20:AY21)</f>
        <v>0</v>
      </c>
    </row>
    <row r="23" spans="1:54" ht="13" x14ac:dyDescent="0.3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27"/>
      <c r="AL23" s="34"/>
      <c r="AM23" s="62"/>
      <c r="AN23" s="15"/>
      <c r="AP23" s="62"/>
      <c r="AQ23" s="15"/>
      <c r="AR23" s="43"/>
      <c r="AS23" s="67"/>
      <c r="AT23" s="66"/>
      <c r="AU23" s="7"/>
      <c r="AV23" s="66"/>
      <c r="AW23" s="7"/>
      <c r="AY23" s="68">
        <f>AM22</f>
        <v>-4185</v>
      </c>
    </row>
    <row r="24" spans="1:54" ht="13" x14ac:dyDescent="0.3">
      <c r="A24" s="12" t="s">
        <v>77</v>
      </c>
      <c r="B24" s="34">
        <v>1940</v>
      </c>
      <c r="C24" s="34">
        <v>2033</v>
      </c>
      <c r="D24" s="34">
        <v>2041</v>
      </c>
      <c r="E24" s="34">
        <v>2574</v>
      </c>
      <c r="F24" s="34">
        <v>2427</v>
      </c>
      <c r="G24" s="34">
        <v>4417</v>
      </c>
      <c r="H24" s="34">
        <v>5541</v>
      </c>
      <c r="I24" s="34">
        <v>7475</v>
      </c>
      <c r="J24" s="34">
        <v>6551</v>
      </c>
      <c r="K24" s="34">
        <v>7284</v>
      </c>
      <c r="L24" s="34">
        <v>7490</v>
      </c>
      <c r="M24" s="34">
        <v>8544</v>
      </c>
      <c r="N24" s="34">
        <v>7494</v>
      </c>
      <c r="O24" s="34">
        <v>8522</v>
      </c>
      <c r="P24" s="34">
        <v>10855</v>
      </c>
      <c r="Q24" s="34">
        <v>14118</v>
      </c>
      <c r="R24" s="34">
        <v>8321</v>
      </c>
      <c r="S24" s="34">
        <v>9370</v>
      </c>
      <c r="T24" s="15">
        <v>12759</v>
      </c>
      <c r="U24" s="15">
        <v>14364</v>
      </c>
      <c r="V24" s="15">
        <v>8661</v>
      </c>
      <c r="W24" s="15">
        <v>10849</v>
      </c>
      <c r="X24" s="15">
        <v>11159</v>
      </c>
      <c r="Y24" s="15">
        <v>11029</v>
      </c>
      <c r="Z24" s="15">
        <v>6258</v>
      </c>
      <c r="AA24" s="15">
        <v>9078</v>
      </c>
      <c r="AB24" s="15">
        <v>9398</v>
      </c>
      <c r="AC24" s="15">
        <v>15141</v>
      </c>
      <c r="AD24" s="15">
        <v>5255</v>
      </c>
      <c r="AE24" s="15">
        <v>6881</v>
      </c>
      <c r="AF24" s="15">
        <v>6556</v>
      </c>
      <c r="AG24" s="15">
        <v>14717</v>
      </c>
      <c r="AH24" s="15">
        <v>5818</v>
      </c>
      <c r="AI24" s="15">
        <v>6871</v>
      </c>
      <c r="AJ24" s="15">
        <v>7967</v>
      </c>
      <c r="AK24" s="27">
        <f>SUM(AK20:AK22)</f>
        <v>3087</v>
      </c>
      <c r="AL24" s="34">
        <f>SUM(AL20:AL22)</f>
        <v>4036</v>
      </c>
      <c r="AM24" s="62">
        <f>SUM(AM20:AM22)</f>
        <v>13906</v>
      </c>
      <c r="AN24" s="15">
        <f>SUM(AN20:AN22)</f>
        <v>19603</v>
      </c>
      <c r="AP24" s="62">
        <v>10819</v>
      </c>
      <c r="AQ24" s="15">
        <v>15567</v>
      </c>
      <c r="AR24" s="43"/>
      <c r="AS24" s="67"/>
      <c r="AT24" s="66"/>
      <c r="AU24" s="7"/>
      <c r="AV24" s="66"/>
      <c r="AW24" s="7"/>
      <c r="AX24" s="7"/>
    </row>
    <row r="25" spans="1:54" ht="13" x14ac:dyDescent="0.3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29"/>
      <c r="AL25" s="36"/>
      <c r="AM25" s="61" t="s">
        <v>8</v>
      </c>
      <c r="AN25" s="47" t="s">
        <v>8</v>
      </c>
      <c r="AP25" s="61" t="s">
        <v>8</v>
      </c>
      <c r="AQ25" s="47" t="s">
        <v>8</v>
      </c>
      <c r="AR25" s="43"/>
      <c r="AS25" s="80" t="s">
        <v>104</v>
      </c>
      <c r="AT25" s="66"/>
      <c r="AU25" s="7"/>
      <c r="AV25" s="66"/>
      <c r="AW25" s="7"/>
      <c r="AX25" s="81"/>
    </row>
    <row r="26" spans="1:54" ht="13" x14ac:dyDescent="0.3">
      <c r="A26" t="s">
        <v>1</v>
      </c>
      <c r="B26" s="35">
        <v>-191</v>
      </c>
      <c r="C26" s="35">
        <v>573</v>
      </c>
      <c r="D26" s="35">
        <v>-297</v>
      </c>
      <c r="E26" s="35">
        <v>-58</v>
      </c>
      <c r="F26" s="35">
        <v>-151</v>
      </c>
      <c r="G26" s="35">
        <v>-55</v>
      </c>
      <c r="H26" s="35">
        <v>-1131</v>
      </c>
      <c r="I26" s="35">
        <v>-1302</v>
      </c>
      <c r="J26" s="35">
        <v>-897</v>
      </c>
      <c r="K26" s="35">
        <v>-2042</v>
      </c>
      <c r="L26" s="35">
        <v>-3088</v>
      </c>
      <c r="M26" s="35">
        <v>-1811</v>
      </c>
      <c r="N26" s="35">
        <v>-1728</v>
      </c>
      <c r="O26" s="35">
        <v>-2099</v>
      </c>
      <c r="P26" s="35">
        <v>-2777</v>
      </c>
      <c r="Q26" s="35">
        <v>-3362</v>
      </c>
      <c r="R26" s="35">
        <v>-2026</v>
      </c>
      <c r="S26" s="35">
        <v>-1862</v>
      </c>
      <c r="T26" s="48">
        <v>-2801</v>
      </c>
      <c r="U26" s="48">
        <v>-1611</v>
      </c>
      <c r="V26" s="48">
        <v>-2182</v>
      </c>
      <c r="W26" s="48">
        <v>19982</v>
      </c>
      <c r="X26" s="48">
        <v>-3443</v>
      </c>
      <c r="Y26" s="48">
        <v>8881</v>
      </c>
      <c r="Z26" s="48">
        <v>-1478</v>
      </c>
      <c r="AA26" s="48">
        <v>-2507</v>
      </c>
      <c r="AB26" s="48">
        <v>-2055</v>
      </c>
      <c r="AC26" s="48">
        <v>241</v>
      </c>
      <c r="AD26" s="48">
        <v>-3725</v>
      </c>
      <c r="AE26" s="48">
        <v>-3993</v>
      </c>
      <c r="AF26" s="48">
        <v>-10392</v>
      </c>
      <c r="AG26" s="48">
        <v>1420</v>
      </c>
      <c r="AH26" s="48">
        <v>-2882</v>
      </c>
      <c r="AI26" s="48">
        <v>-3722</v>
      </c>
      <c r="AJ26" s="48">
        <v>-2030</v>
      </c>
      <c r="AK26" s="28">
        <f>+AM26-AP26</f>
        <v>-2726</v>
      </c>
      <c r="AL26" s="35">
        <f>+AN26-AQ26</f>
        <v>-1350</v>
      </c>
      <c r="AM26" s="60">
        <v>-5975</v>
      </c>
      <c r="AN26" s="97">
        <v>-3453</v>
      </c>
      <c r="AP26" s="60">
        <v>-3249</v>
      </c>
      <c r="AQ26" s="97">
        <v>-2103</v>
      </c>
      <c r="AR26" s="43"/>
      <c r="AS26" s="67"/>
      <c r="AT26" s="66"/>
      <c r="AU26" s="7"/>
      <c r="AV26" s="66"/>
      <c r="AW26" s="7"/>
      <c r="AX26" s="81"/>
    </row>
    <row r="27" spans="1:54" ht="13" x14ac:dyDescent="0.3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27"/>
      <c r="AL27" s="34"/>
      <c r="AM27" s="62"/>
      <c r="AN27" s="15"/>
      <c r="AP27" s="62"/>
      <c r="AQ27" s="15"/>
      <c r="AR27" s="140" t="s">
        <v>169</v>
      </c>
      <c r="AS27" s="67"/>
      <c r="AT27" s="66"/>
      <c r="AU27" s="77" t="s">
        <v>105</v>
      </c>
      <c r="AV27" s="66">
        <f>17605+3364+4122+1713+2163-361</f>
        <v>28606</v>
      </c>
      <c r="AW27" s="119" t="s">
        <v>172</v>
      </c>
      <c r="AX27" s="100">
        <v>4.3819999999999997</v>
      </c>
      <c r="AY27" s="83">
        <f>AV27*AX27</f>
        <v>125351.49199999998</v>
      </c>
      <c r="BA27">
        <v>28607</v>
      </c>
      <c r="BB27">
        <f>BA27-AV27</f>
        <v>1</v>
      </c>
    </row>
    <row r="28" spans="1:54" ht="13" x14ac:dyDescent="0.3">
      <c r="A28" s="12" t="s">
        <v>143</v>
      </c>
      <c r="B28" s="34">
        <v>1749</v>
      </c>
      <c r="C28" s="34">
        <v>2606</v>
      </c>
      <c r="D28" s="34">
        <v>1744</v>
      </c>
      <c r="E28" s="34">
        <v>2516</v>
      </c>
      <c r="F28" s="34">
        <v>2276</v>
      </c>
      <c r="G28" s="34">
        <v>4362</v>
      </c>
      <c r="H28" s="34">
        <v>4410</v>
      </c>
      <c r="I28" s="34">
        <v>6173</v>
      </c>
      <c r="J28" s="34">
        <v>5654</v>
      </c>
      <c r="K28" s="34">
        <v>5242</v>
      </c>
      <c r="L28" s="34">
        <v>4402</v>
      </c>
      <c r="M28" s="34">
        <v>6733</v>
      </c>
      <c r="N28" s="34">
        <v>5766</v>
      </c>
      <c r="O28" s="34">
        <v>6423</v>
      </c>
      <c r="P28" s="34">
        <v>8078</v>
      </c>
      <c r="Q28" s="34">
        <v>10756</v>
      </c>
      <c r="R28" s="34">
        <v>6295</v>
      </c>
      <c r="S28" s="34">
        <v>7508</v>
      </c>
      <c r="T28" s="15">
        <v>9958</v>
      </c>
      <c r="U28" s="15">
        <v>12753</v>
      </c>
      <c r="V28" s="15">
        <v>6479</v>
      </c>
      <c r="W28" s="15">
        <v>30831</v>
      </c>
      <c r="X28" s="15">
        <v>7716</v>
      </c>
      <c r="Y28" s="15">
        <v>19910</v>
      </c>
      <c r="Z28" s="15">
        <v>4780</v>
      </c>
      <c r="AA28" s="15">
        <v>6571</v>
      </c>
      <c r="AB28" s="15">
        <v>7343</v>
      </c>
      <c r="AC28" s="15">
        <v>15382</v>
      </c>
      <c r="AD28" s="15">
        <v>1530</v>
      </c>
      <c r="AE28" s="15">
        <v>2888</v>
      </c>
      <c r="AF28" s="15">
        <v>-3836</v>
      </c>
      <c r="AG28" s="15">
        <v>16137</v>
      </c>
      <c r="AH28" s="15">
        <v>2936</v>
      </c>
      <c r="AI28" s="15">
        <v>3149</v>
      </c>
      <c r="AJ28" s="15">
        <v>5937</v>
      </c>
      <c r="AK28" s="27">
        <f>SUM(AK24:AK26)</f>
        <v>361</v>
      </c>
      <c r="AL28" s="34">
        <f>SUM(AL24:AL26)</f>
        <v>2686</v>
      </c>
      <c r="AM28" s="62">
        <f>SUM(AM24:AM26)</f>
        <v>7931</v>
      </c>
      <c r="AN28" s="15">
        <f>SUM(AN24:AN26)</f>
        <v>16150</v>
      </c>
      <c r="AP28" s="62">
        <v>7570</v>
      </c>
      <c r="AQ28" s="15">
        <v>13464</v>
      </c>
      <c r="AR28" s="43"/>
      <c r="AS28" s="67"/>
      <c r="AT28" s="74"/>
      <c r="AU28" s="82" t="s">
        <v>8</v>
      </c>
      <c r="AV28" s="74"/>
      <c r="AW28" s="72" t="s">
        <v>167</v>
      </c>
      <c r="AX28" s="77">
        <v>4.0804</v>
      </c>
      <c r="AY28" s="83">
        <f>AV27*AX28</f>
        <v>116723.9224</v>
      </c>
    </row>
    <row r="29" spans="1:54" ht="13" x14ac:dyDescent="0.3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27"/>
      <c r="AL29" s="34"/>
      <c r="AM29" s="62"/>
      <c r="AN29" s="15"/>
      <c r="AP29" s="62"/>
      <c r="AQ29" s="15"/>
      <c r="AR29" s="43"/>
      <c r="AS29" s="67"/>
      <c r="AT29" s="66"/>
      <c r="AU29" s="82"/>
      <c r="AV29" s="66"/>
      <c r="AX29" s="77" t="s">
        <v>107</v>
      </c>
      <c r="AY29" s="84">
        <f>AY27-AY28</f>
        <v>8627.569599999988</v>
      </c>
    </row>
    <row r="30" spans="1:54" ht="13" x14ac:dyDescent="0.3">
      <c r="A30" t="s">
        <v>142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28">
        <f>+AM30-AP40</f>
        <v>0</v>
      </c>
      <c r="AL30" s="35">
        <f>+AN30-AQ40</f>
        <v>0</v>
      </c>
      <c r="AM30" s="60">
        <v>0</v>
      </c>
      <c r="AN30" s="48">
        <v>0</v>
      </c>
      <c r="AP30" s="60">
        <v>0</v>
      </c>
      <c r="AQ30" s="48">
        <v>0</v>
      </c>
      <c r="AR30" s="43"/>
      <c r="AS30" s="67"/>
      <c r="AT30" s="66"/>
      <c r="AU30" s="77"/>
      <c r="AV30" s="66"/>
      <c r="AX30" s="77"/>
      <c r="AY30" s="83"/>
    </row>
    <row r="31" spans="1:54" ht="13" x14ac:dyDescent="0.3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7"/>
      <c r="AL31" s="34"/>
      <c r="AM31" s="62"/>
      <c r="AN31" s="15"/>
      <c r="AP31" s="62"/>
      <c r="AQ31" s="15"/>
      <c r="AR31" s="43"/>
      <c r="AS31" s="67"/>
      <c r="AT31" s="66"/>
      <c r="AU31" s="77" t="s">
        <v>106</v>
      </c>
      <c r="AV31" s="66">
        <f>(36282+1609+0)*0</f>
        <v>0</v>
      </c>
      <c r="AW31" s="107" t="str">
        <f>AW27</f>
        <v>@ 30/06/11</v>
      </c>
      <c r="AX31" s="100">
        <v>0.102272</v>
      </c>
      <c r="AY31" s="83">
        <f>AV31*AX31</f>
        <v>0</v>
      </c>
    </row>
    <row r="32" spans="1:54" ht="26" thickBot="1" x14ac:dyDescent="0.35">
      <c r="A32" s="105" t="s">
        <v>183</v>
      </c>
      <c r="B32" s="37">
        <v>1749</v>
      </c>
      <c r="C32" s="37">
        <v>2606</v>
      </c>
      <c r="D32" s="37">
        <v>1744</v>
      </c>
      <c r="E32" s="37">
        <v>2516</v>
      </c>
      <c r="F32" s="37">
        <v>2276</v>
      </c>
      <c r="G32" s="37">
        <v>4362</v>
      </c>
      <c r="H32" s="37">
        <v>4410</v>
      </c>
      <c r="I32" s="37">
        <v>6173</v>
      </c>
      <c r="J32" s="37">
        <v>5654</v>
      </c>
      <c r="K32" s="37">
        <v>5242</v>
      </c>
      <c r="L32" s="37">
        <v>4402</v>
      </c>
      <c r="M32" s="37">
        <v>6733</v>
      </c>
      <c r="N32" s="37">
        <v>5766</v>
      </c>
      <c r="O32" s="37">
        <v>6423</v>
      </c>
      <c r="P32" s="37">
        <v>8078</v>
      </c>
      <c r="Q32" s="37">
        <v>10756</v>
      </c>
      <c r="R32" s="37">
        <v>6295</v>
      </c>
      <c r="S32" s="37">
        <v>7508</v>
      </c>
      <c r="T32" s="52">
        <v>9958</v>
      </c>
      <c r="U32" s="52">
        <v>12753</v>
      </c>
      <c r="V32" s="52">
        <v>6479</v>
      </c>
      <c r="W32" s="52">
        <v>30831</v>
      </c>
      <c r="X32" s="52">
        <v>7716</v>
      </c>
      <c r="Y32" s="52">
        <v>19910</v>
      </c>
      <c r="Z32" s="52">
        <v>4780</v>
      </c>
      <c r="AA32" s="120">
        <v>6571</v>
      </c>
      <c r="AB32" s="120">
        <v>7343</v>
      </c>
      <c r="AC32" s="120">
        <v>15382</v>
      </c>
      <c r="AD32" s="120">
        <v>1530</v>
      </c>
      <c r="AE32" s="120">
        <v>2888</v>
      </c>
      <c r="AF32" s="120">
        <v>-3836</v>
      </c>
      <c r="AG32" s="120">
        <v>16137</v>
      </c>
      <c r="AH32" s="47">
        <v>2936</v>
      </c>
      <c r="AI32" s="47">
        <v>3149</v>
      </c>
      <c r="AJ32" s="47">
        <v>5937</v>
      </c>
      <c r="AK32" s="29">
        <f>SUM(AK28:AK30)</f>
        <v>361</v>
      </c>
      <c r="AL32" s="36">
        <f>SUM(AL28:AL30)</f>
        <v>2686</v>
      </c>
      <c r="AM32" s="61">
        <f>SUM(AM28:AM30)</f>
        <v>7931</v>
      </c>
      <c r="AN32" s="47">
        <f>SUM(AN28:AN30)</f>
        <v>16150</v>
      </c>
      <c r="AP32" s="130">
        <v>7570</v>
      </c>
      <c r="AQ32" s="120">
        <v>13464</v>
      </c>
      <c r="AR32" s="43"/>
      <c r="AS32" s="67"/>
      <c r="AT32" s="66"/>
      <c r="AU32" s="77"/>
      <c r="AV32" s="66"/>
      <c r="AW32" s="72" t="str">
        <f>AW28</f>
        <v>@01/01/11</v>
      </c>
      <c r="AX32" s="77">
        <v>0.102714</v>
      </c>
      <c r="AY32" s="85">
        <f>AV31*AX32</f>
        <v>0</v>
      </c>
    </row>
    <row r="33" spans="1:51" ht="13.5" thickTop="1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27"/>
      <c r="AL33" s="34"/>
      <c r="AM33" s="62"/>
      <c r="AN33" s="15"/>
      <c r="AP33" s="62"/>
      <c r="AQ33" s="15"/>
      <c r="AR33" s="43"/>
      <c r="AS33" s="67"/>
      <c r="AT33" s="66"/>
      <c r="AU33" s="77"/>
      <c r="AV33" s="66"/>
      <c r="AW33" s="7"/>
      <c r="AX33" s="87" t="s">
        <v>108</v>
      </c>
      <c r="AY33" s="86">
        <f>AY31-AY32</f>
        <v>0</v>
      </c>
    </row>
    <row r="34" spans="1:51" ht="13" x14ac:dyDescent="0.3">
      <c r="A34" s="110" t="s">
        <v>181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27"/>
      <c r="AL34" s="34"/>
      <c r="AM34" s="62"/>
      <c r="AN34" s="15"/>
      <c r="AP34" s="62"/>
      <c r="AQ34" s="15"/>
      <c r="AR34" s="43"/>
      <c r="AS34" s="67"/>
      <c r="AT34" s="66"/>
      <c r="AU34" s="77"/>
      <c r="AV34" s="66"/>
      <c r="AW34" s="7"/>
      <c r="AX34" s="87"/>
      <c r="AY34" s="166"/>
    </row>
    <row r="35" spans="1:51" ht="24.75" customHeight="1" x14ac:dyDescent="0.3">
      <c r="A35" s="105" t="s">
        <v>184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29">
        <f>+AM35-AP35</f>
        <v>-3896</v>
      </c>
      <c r="AL35" s="36">
        <f>+AN35-AQ35</f>
        <v>13451</v>
      </c>
      <c r="AM35" s="62">
        <v>556</v>
      </c>
      <c r="AN35" s="15">
        <v>569</v>
      </c>
      <c r="AP35" s="62">
        <v>4452</v>
      </c>
      <c r="AQ35" s="15">
        <v>-12882</v>
      </c>
      <c r="AR35" s="43"/>
      <c r="AS35" s="67"/>
      <c r="AT35" s="66"/>
      <c r="AU35" s="77"/>
      <c r="AV35" s="66"/>
      <c r="AW35" s="7"/>
      <c r="AX35" s="87"/>
      <c r="AY35" s="166"/>
    </row>
    <row r="36" spans="1:51" ht="13" x14ac:dyDescent="0.3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7"/>
      <c r="AL36" s="34"/>
      <c r="AM36" s="62"/>
      <c r="AN36" s="15"/>
      <c r="AP36" s="62"/>
      <c r="AQ36" s="15"/>
      <c r="AR36" s="43"/>
      <c r="AS36" s="67"/>
      <c r="AT36" s="66"/>
      <c r="AU36" s="77"/>
      <c r="AV36" s="66"/>
      <c r="AW36" s="7"/>
      <c r="AX36" s="87"/>
      <c r="AY36" s="166"/>
    </row>
    <row r="37" spans="1:51" ht="27.75" customHeight="1" thickBot="1" x14ac:dyDescent="0.35">
      <c r="A37" s="105" t="s">
        <v>151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31">
        <f>AH32+AH35</f>
        <v>2936</v>
      </c>
      <c r="AI37" s="131">
        <f t="shared" ref="AI37:AN37" si="2">AI32+AI35</f>
        <v>3149</v>
      </c>
      <c r="AJ37" s="131">
        <f t="shared" si="2"/>
        <v>5937</v>
      </c>
      <c r="AK37" s="111">
        <f t="shared" si="2"/>
        <v>-3535</v>
      </c>
      <c r="AL37" s="131">
        <f t="shared" si="2"/>
        <v>16137</v>
      </c>
      <c r="AM37" s="131">
        <f t="shared" si="2"/>
        <v>8487</v>
      </c>
      <c r="AN37" s="131">
        <f t="shared" si="2"/>
        <v>16719</v>
      </c>
      <c r="AP37" s="62">
        <v>12022</v>
      </c>
      <c r="AQ37" s="15">
        <v>582</v>
      </c>
      <c r="AR37" s="43"/>
      <c r="AS37" s="67"/>
      <c r="AT37" s="66"/>
      <c r="AU37" s="77"/>
      <c r="AV37" s="66"/>
      <c r="AW37" s="7"/>
      <c r="AX37" s="87"/>
      <c r="AY37" s="166"/>
    </row>
    <row r="38" spans="1:51" ht="13" x14ac:dyDescent="0.3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27"/>
      <c r="AL38" s="34"/>
      <c r="AM38" s="62"/>
      <c r="AN38" s="15"/>
      <c r="AP38" s="62"/>
      <c r="AQ38" s="15"/>
      <c r="AR38" s="43"/>
      <c r="AS38" s="67"/>
      <c r="AT38" s="66"/>
      <c r="AU38" s="77"/>
      <c r="AV38" s="66"/>
      <c r="AW38" s="7"/>
      <c r="AX38" s="87"/>
      <c r="AY38" s="166"/>
    </row>
    <row r="39" spans="1:51" ht="13" x14ac:dyDescent="0.3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27"/>
      <c r="AL39" s="34"/>
      <c r="AM39" s="62"/>
      <c r="AN39" s="15"/>
      <c r="AP39" s="62"/>
      <c r="AQ39" s="15"/>
      <c r="AR39" s="43"/>
      <c r="AS39" s="67"/>
      <c r="AT39" s="66"/>
      <c r="AU39" s="77"/>
      <c r="AV39" s="66"/>
      <c r="AW39" s="7"/>
      <c r="AX39" s="87"/>
      <c r="AY39" s="166"/>
    </row>
    <row r="40" spans="1:51" ht="13" x14ac:dyDescent="0.3">
      <c r="A40" s="45" t="s">
        <v>182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27"/>
      <c r="AL40" s="34"/>
      <c r="AM40" s="62"/>
      <c r="AN40" s="15"/>
      <c r="AP40" s="62"/>
      <c r="AQ40" s="15"/>
      <c r="AX40" s="73"/>
    </row>
    <row r="41" spans="1:51" ht="14" x14ac:dyDescent="0.3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27"/>
      <c r="AL41" s="34"/>
      <c r="AM41" s="62"/>
      <c r="AN41" s="15"/>
      <c r="AP41" s="62"/>
      <c r="AQ41" s="15"/>
      <c r="AR41" s="88" t="s">
        <v>116</v>
      </c>
      <c r="AU41" s="77" t="s">
        <v>105</v>
      </c>
      <c r="AV41" s="101">
        <v>538</v>
      </c>
      <c r="AW41" t="s">
        <v>111</v>
      </c>
      <c r="AX41" s="102">
        <f>AX27</f>
        <v>4.3819999999999997</v>
      </c>
      <c r="AY41" s="83">
        <f>AV41*AX41</f>
        <v>2357.5159999999996</v>
      </c>
    </row>
    <row r="42" spans="1:51" ht="25.5" x14ac:dyDescent="0.3">
      <c r="A42" s="105" t="s">
        <v>185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5"/>
      <c r="U42" s="15"/>
      <c r="V42" s="15"/>
      <c r="W42" s="15"/>
      <c r="X42" s="15"/>
      <c r="Y42" s="15"/>
      <c r="Z42" s="15">
        <v>8717</v>
      </c>
      <c r="AA42" s="15">
        <f>6790-11401</f>
        <v>-4611</v>
      </c>
      <c r="AB42" s="15">
        <f>2962-6790</f>
        <v>-3828</v>
      </c>
      <c r="AC42" s="15">
        <f>3718-2962</f>
        <v>756</v>
      </c>
      <c r="AD42" s="15">
        <v>-890</v>
      </c>
      <c r="AE42" s="15">
        <v>934</v>
      </c>
      <c r="AF42" s="15">
        <v>-5857</v>
      </c>
      <c r="AG42" s="15">
        <v>-243</v>
      </c>
      <c r="AH42" s="15">
        <v>-1816</v>
      </c>
      <c r="AI42" s="15">
        <v>1276</v>
      </c>
      <c r="AJ42" s="15">
        <v>1634</v>
      </c>
      <c r="AK42" s="27">
        <f>AM42-AP42</f>
        <v>-1543</v>
      </c>
      <c r="AL42" s="34">
        <f>AN42-AQ42</f>
        <v>-934</v>
      </c>
      <c r="AM42" s="62">
        <v>322</v>
      </c>
      <c r="AN42" s="15">
        <v>-6673</v>
      </c>
      <c r="AP42" s="168">
        <v>1865</v>
      </c>
      <c r="AQ42" s="169">
        <v>-5739</v>
      </c>
      <c r="AU42" s="82" t="s">
        <v>8</v>
      </c>
      <c r="AV42" s="74"/>
      <c r="AW42" t="s">
        <v>112</v>
      </c>
      <c r="AX42" s="100">
        <v>4.2601000000000004</v>
      </c>
      <c r="AY42" s="83">
        <f>AV41*AX42</f>
        <v>2291.9338000000002</v>
      </c>
    </row>
    <row r="43" spans="1:51" ht="13" x14ac:dyDescent="0.3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27"/>
      <c r="AL43" s="34"/>
      <c r="AM43" s="62"/>
      <c r="AN43" s="15"/>
      <c r="AP43" s="62"/>
      <c r="AQ43" s="15"/>
      <c r="AU43" s="82"/>
      <c r="AV43" s="66"/>
      <c r="AX43" s="77" t="s">
        <v>109</v>
      </c>
      <c r="AY43" s="84">
        <f>AY41-AY42</f>
        <v>65.582199999999375</v>
      </c>
    </row>
    <row r="44" spans="1:51" ht="25.5" x14ac:dyDescent="0.3">
      <c r="A44" s="105" t="s">
        <v>186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27">
        <f>AM44-AP44</f>
        <v>-3244</v>
      </c>
      <c r="AL44" s="34">
        <f>AN44-AQ44</f>
        <v>691</v>
      </c>
      <c r="AM44" s="62">
        <v>-4015</v>
      </c>
      <c r="AN44" s="15">
        <v>617</v>
      </c>
      <c r="AP44" s="168">
        <f>AP46-AP42</f>
        <v>-771</v>
      </c>
      <c r="AQ44" s="169">
        <f>AQ46-AQ42</f>
        <v>-74</v>
      </c>
      <c r="AU44" s="82"/>
      <c r="AV44" s="66"/>
      <c r="AX44" s="77"/>
      <c r="AY44" s="83"/>
    </row>
    <row r="45" spans="1:51" ht="13" x14ac:dyDescent="0.3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27"/>
      <c r="AL45" s="34"/>
      <c r="AM45" s="62"/>
      <c r="AN45" s="15"/>
      <c r="AP45" s="62"/>
      <c r="AQ45" s="15"/>
      <c r="AU45" s="82"/>
      <c r="AV45" s="66"/>
      <c r="AX45" s="77"/>
      <c r="AY45" s="83"/>
    </row>
    <row r="46" spans="1:51" ht="26" thickBot="1" x14ac:dyDescent="0.35">
      <c r="A46" s="128" t="s">
        <v>145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5"/>
      <c r="U46" s="15"/>
      <c r="V46" s="15"/>
      <c r="W46" s="15"/>
      <c r="X46" s="15"/>
      <c r="Y46" s="15"/>
      <c r="Z46" s="131">
        <f>SUM(Z42:Z43)</f>
        <v>8717</v>
      </c>
      <c r="AA46" s="131">
        <f>SUM(AA42:AA43)</f>
        <v>-4611</v>
      </c>
      <c r="AB46" s="131">
        <f t="shared" ref="AB46:AC46" si="3">SUM(AB42:AB43)</f>
        <v>-3828</v>
      </c>
      <c r="AC46" s="131">
        <f t="shared" si="3"/>
        <v>756</v>
      </c>
      <c r="AD46" s="131">
        <v>-890</v>
      </c>
      <c r="AE46" s="131">
        <v>934</v>
      </c>
      <c r="AF46" s="131">
        <v>-5857</v>
      </c>
      <c r="AG46" s="131">
        <v>-243</v>
      </c>
      <c r="AH46" s="131">
        <f>AH42+AH44</f>
        <v>-1816</v>
      </c>
      <c r="AI46" s="131">
        <f t="shared" ref="AI46:AJ46" si="4">AI42+AI44</f>
        <v>1276</v>
      </c>
      <c r="AJ46" s="131">
        <f t="shared" si="4"/>
        <v>1634</v>
      </c>
      <c r="AK46" s="111">
        <f>SUM(AK42:AK44)</f>
        <v>-4787</v>
      </c>
      <c r="AL46" s="131">
        <f>SUM(AL42:AL44)</f>
        <v>-243</v>
      </c>
      <c r="AM46" s="111">
        <f>SUM(AM42:AM44)</f>
        <v>-3693</v>
      </c>
      <c r="AN46" s="131">
        <f>SUM(AN42:AN44)</f>
        <v>-6056</v>
      </c>
      <c r="AP46" s="111">
        <v>1094</v>
      </c>
      <c r="AQ46" s="131">
        <v>-5813</v>
      </c>
      <c r="AU46" s="77"/>
      <c r="AV46" s="66"/>
      <c r="AX46" s="77"/>
      <c r="AY46" s="83"/>
    </row>
    <row r="47" spans="1:51" ht="13" x14ac:dyDescent="0.3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27"/>
      <c r="AL47" s="34"/>
      <c r="AM47" s="62"/>
      <c r="AN47" s="15"/>
      <c r="AP47" s="62"/>
      <c r="AQ47" s="15"/>
      <c r="AS47" s="66"/>
      <c r="AT47" s="66"/>
      <c r="AU47" s="77" t="s">
        <v>106</v>
      </c>
      <c r="AV47" s="101">
        <v>0</v>
      </c>
      <c r="AW47" t="s">
        <v>111</v>
      </c>
      <c r="AX47" s="102">
        <f>AX31</f>
        <v>0.102272</v>
      </c>
      <c r="AY47" s="83">
        <f>AV47*AX47</f>
        <v>0</v>
      </c>
    </row>
    <row r="48" spans="1:51" ht="40.5" customHeight="1" thickBot="1" x14ac:dyDescent="0.35">
      <c r="A48" s="105" t="s">
        <v>152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5"/>
      <c r="U48" s="15"/>
      <c r="V48" s="15"/>
      <c r="W48" s="15"/>
      <c r="X48" s="15"/>
      <c r="Y48" s="15"/>
      <c r="Z48" s="52">
        <f>+Z32+Z46</f>
        <v>13497</v>
      </c>
      <c r="AA48" s="52">
        <f>+AA32+AA46</f>
        <v>1960</v>
      </c>
      <c r="AB48" s="52">
        <f>+AB32+AB46</f>
        <v>3515</v>
      </c>
      <c r="AC48" s="52">
        <f>+AC32+AC46</f>
        <v>16138</v>
      </c>
      <c r="AD48" s="52">
        <v>640</v>
      </c>
      <c r="AE48" s="52">
        <v>3822</v>
      </c>
      <c r="AF48" s="52">
        <v>-9693</v>
      </c>
      <c r="AG48" s="52">
        <v>15894</v>
      </c>
      <c r="AH48" s="52">
        <f>AH37+AH46</f>
        <v>1120</v>
      </c>
      <c r="AI48" s="52">
        <f t="shared" ref="AI48:AN48" si="5">AI37+AI46</f>
        <v>4425</v>
      </c>
      <c r="AJ48" s="52">
        <f t="shared" si="5"/>
        <v>7571</v>
      </c>
      <c r="AK48" s="30">
        <f t="shared" si="5"/>
        <v>-8322</v>
      </c>
      <c r="AL48" s="52">
        <f t="shared" si="5"/>
        <v>15894</v>
      </c>
      <c r="AM48" s="30">
        <f t="shared" si="5"/>
        <v>4794</v>
      </c>
      <c r="AN48" s="52">
        <f t="shared" si="5"/>
        <v>10663</v>
      </c>
      <c r="AP48" s="30">
        <v>13116</v>
      </c>
      <c r="AQ48" s="52">
        <v>-5231</v>
      </c>
      <c r="AR48" s="75"/>
      <c r="AS48" s="55"/>
      <c r="AT48" s="55"/>
      <c r="AU48" s="77"/>
      <c r="AV48" s="66"/>
      <c r="AW48" t="s">
        <v>112</v>
      </c>
      <c r="AX48" s="100">
        <v>0.10148699999999999</v>
      </c>
      <c r="AY48" s="85">
        <f>AV47*AX48</f>
        <v>0</v>
      </c>
    </row>
    <row r="49" spans="1:55" ht="13.5" thickTop="1" x14ac:dyDescent="0.3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27"/>
      <c r="AL49" s="34"/>
      <c r="AM49" s="62"/>
      <c r="AN49" s="15"/>
      <c r="AP49" s="62"/>
      <c r="AQ49" s="15"/>
      <c r="AR49" s="75"/>
      <c r="AS49" s="55"/>
      <c r="AT49" s="55"/>
      <c r="AU49" s="77"/>
      <c r="AV49" s="66"/>
      <c r="AX49" s="87" t="s">
        <v>110</v>
      </c>
      <c r="AY49" s="86">
        <f>AY47-AY48</f>
        <v>0</v>
      </c>
    </row>
    <row r="50" spans="1:55" ht="13" x14ac:dyDescent="0.3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27"/>
      <c r="AL50" s="34"/>
      <c r="AM50" s="62"/>
      <c r="AN50" s="15"/>
      <c r="AP50" s="62"/>
      <c r="AQ50" s="15"/>
      <c r="AR50" s="75"/>
      <c r="AS50" s="55"/>
      <c r="AT50" s="55"/>
      <c r="AU50" s="77"/>
      <c r="AV50" s="66"/>
      <c r="AX50" s="100"/>
      <c r="AY50" s="85"/>
    </row>
    <row r="51" spans="1:55" ht="13" x14ac:dyDescent="0.3">
      <c r="A51" s="104" t="s">
        <v>187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27"/>
      <c r="AL51" s="34"/>
      <c r="AM51" s="62"/>
      <c r="AN51" s="15"/>
      <c r="AP51" s="62"/>
      <c r="AQ51" s="15"/>
      <c r="AR51" s="75"/>
      <c r="AS51" s="55"/>
      <c r="AT51" s="55"/>
      <c r="AU51" s="77"/>
      <c r="AV51" s="12" t="s">
        <v>150</v>
      </c>
      <c r="AW51" s="11"/>
      <c r="AY51">
        <v>-4153</v>
      </c>
    </row>
    <row r="52" spans="1:55" ht="13" x14ac:dyDescent="0.3">
      <c r="A52" s="104" t="s">
        <v>188</v>
      </c>
      <c r="B52" s="38">
        <v>2.915</v>
      </c>
      <c r="C52" s="38">
        <v>4.3433333333333328</v>
      </c>
      <c r="D52" s="38">
        <v>2.9066666666666667</v>
      </c>
      <c r="E52" s="38">
        <v>4.1933333333333334</v>
      </c>
      <c r="F52" s="38">
        <v>3.7933333333333334</v>
      </c>
      <c r="G52" s="38">
        <v>7.27</v>
      </c>
      <c r="H52" s="38">
        <v>7.35</v>
      </c>
      <c r="I52" s="38">
        <v>10.288333333333332</v>
      </c>
      <c r="J52" s="38">
        <v>9.4233333333333338</v>
      </c>
      <c r="K52" s="38">
        <v>8.7366666666666664</v>
      </c>
      <c r="L52" s="38">
        <v>7.336666666666666</v>
      </c>
      <c r="M52" s="38">
        <v>11.221666666666668</v>
      </c>
      <c r="N52" s="38">
        <v>9.61</v>
      </c>
      <c r="O52" s="38">
        <v>10.705</v>
      </c>
      <c r="P52" s="38">
        <v>13.463333333333333</v>
      </c>
      <c r="Q52" s="38">
        <v>17.926666666666666</v>
      </c>
      <c r="R52" s="38">
        <v>10.491666666666667</v>
      </c>
      <c r="S52" s="38">
        <v>12.513333333333335</v>
      </c>
      <c r="T52" s="56">
        <v>16.596666666666668</v>
      </c>
      <c r="U52" s="56">
        <v>21.254999999999999</v>
      </c>
      <c r="V52" s="56">
        <v>10.798333333333334</v>
      </c>
      <c r="W52" s="56">
        <v>51.385000000000005</v>
      </c>
      <c r="X52" s="56">
        <v>12.86</v>
      </c>
      <c r="Y52" s="56">
        <f>Y32/60000*100</f>
        <v>33.18333333333333</v>
      </c>
      <c r="Z52" s="56">
        <v>7.9666666666666668</v>
      </c>
      <c r="AA52" s="56">
        <v>10.951666666666666</v>
      </c>
      <c r="AB52" s="56">
        <v>12.238333333333333</v>
      </c>
      <c r="AC52" s="56">
        <v>25.63666666666667</v>
      </c>
      <c r="AD52" s="56">
        <v>4.8133333333333335</v>
      </c>
      <c r="AE52" s="56"/>
      <c r="AF52" s="56">
        <v>-6.3933333333333326</v>
      </c>
      <c r="AG52" s="56">
        <v>26.895000000000003</v>
      </c>
      <c r="AH52" s="56">
        <f>AH32/60000*100</f>
        <v>4.8933333333333335</v>
      </c>
      <c r="AI52" s="56">
        <f>AI32/60000*100</f>
        <v>5.2483333333333331</v>
      </c>
      <c r="AJ52" s="56">
        <f>AJ32/120000*100</f>
        <v>4.9474999999999998</v>
      </c>
      <c r="AK52" s="31">
        <f>AK32/120000*100</f>
        <v>0.30083333333333334</v>
      </c>
      <c r="AL52" s="56">
        <f>AL32/120000*100</f>
        <v>2.2383333333333333</v>
      </c>
      <c r="AM52" s="65">
        <f>AM32/(120000)*100</f>
        <v>6.6091666666666677</v>
      </c>
      <c r="AN52" s="118">
        <f>AN32/(120000)*100</f>
        <v>13.458333333333334</v>
      </c>
      <c r="AP52" s="65">
        <v>6.3083333333333336</v>
      </c>
      <c r="AQ52" s="118">
        <v>11.219999999999999</v>
      </c>
      <c r="AR52" s="75"/>
      <c r="AS52" s="55"/>
      <c r="AT52" s="55"/>
      <c r="AU52" s="77"/>
      <c r="AV52" s="7" t="s">
        <v>113</v>
      </c>
      <c r="AW52" s="11"/>
      <c r="AY52" s="94">
        <f>AY29+AY33+AY43+AY49</f>
        <v>8693.1517999999869</v>
      </c>
      <c r="BC52">
        <v>5608</v>
      </c>
    </row>
    <row r="53" spans="1:55" ht="13" x14ac:dyDescent="0.3">
      <c r="A53" s="104" t="s">
        <v>189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>
        <f>AH35/60000*100</f>
        <v>0</v>
      </c>
      <c r="AI53" s="56">
        <f>AI35/60000*100</f>
        <v>0</v>
      </c>
      <c r="AJ53" s="56">
        <f>AJ35/120000*100</f>
        <v>0</v>
      </c>
      <c r="AK53" s="31">
        <f>AK35/120000*100</f>
        <v>-3.2466666666666666</v>
      </c>
      <c r="AL53" s="56">
        <f>AL35/120000*100</f>
        <v>11.209166666666667</v>
      </c>
      <c r="AM53" s="65">
        <f>AM35/(120000)*100</f>
        <v>0.46333333333333332</v>
      </c>
      <c r="AN53" s="118">
        <f>AN35/(120000)*100</f>
        <v>0.47416666666666668</v>
      </c>
      <c r="AP53" s="65">
        <v>3.71</v>
      </c>
      <c r="AQ53" s="118">
        <v>-10.734999999999999</v>
      </c>
      <c r="AR53" s="75"/>
      <c r="AS53" s="55"/>
      <c r="AT53" s="55"/>
      <c r="AU53" s="77"/>
      <c r="AV53" s="7"/>
      <c r="AW53" s="11"/>
      <c r="AY53" s="94"/>
    </row>
    <row r="54" spans="1:55" ht="13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167">
        <f>AH52+AH53</f>
        <v>4.8933333333333335</v>
      </c>
      <c r="AI54" s="167">
        <f t="shared" ref="AI54:AN54" si="6">AI52+AI53</f>
        <v>5.2483333333333331</v>
      </c>
      <c r="AJ54" s="167">
        <f t="shared" si="6"/>
        <v>4.9474999999999998</v>
      </c>
      <c r="AK54" s="170">
        <f t="shared" si="6"/>
        <v>-2.9458333333333333</v>
      </c>
      <c r="AL54" s="167">
        <f t="shared" si="6"/>
        <v>13.4475</v>
      </c>
      <c r="AM54" s="170">
        <f t="shared" si="6"/>
        <v>7.0725000000000007</v>
      </c>
      <c r="AN54" s="167">
        <f t="shared" si="6"/>
        <v>13.932500000000001</v>
      </c>
      <c r="AP54" s="65">
        <v>10.018333333333334</v>
      </c>
      <c r="AQ54" s="118">
        <v>0.48499999999999943</v>
      </c>
      <c r="AR54" s="75"/>
      <c r="AS54" s="55"/>
      <c r="AT54" s="55"/>
      <c r="AU54" s="77"/>
      <c r="AV54" s="7"/>
      <c r="AW54" s="11"/>
      <c r="AY54" s="94"/>
    </row>
    <row r="55" spans="1:55" ht="13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>
        <f>AH37/60000*100</f>
        <v>4.8933333333333335</v>
      </c>
      <c r="AI55" s="56">
        <f>AI37/60000*100</f>
        <v>5.2483333333333331</v>
      </c>
      <c r="AJ55" s="56">
        <f>AJ37/120000*100</f>
        <v>4.9474999999999998</v>
      </c>
      <c r="AK55" s="31">
        <f t="shared" ref="AK55:AN55" si="7">AK37/120000*100</f>
        <v>-2.9458333333333333</v>
      </c>
      <c r="AL55" s="56">
        <f t="shared" si="7"/>
        <v>13.447500000000002</v>
      </c>
      <c r="AM55" s="31">
        <f t="shared" si="7"/>
        <v>7.0724999999999998</v>
      </c>
      <c r="AN55" s="56">
        <f t="shared" si="7"/>
        <v>13.932500000000001</v>
      </c>
      <c r="AP55" s="65">
        <v>10.018333333333333</v>
      </c>
      <c r="AQ55" s="118">
        <v>0.48499999999999999</v>
      </c>
      <c r="AR55" s="75"/>
      <c r="AS55" s="55"/>
      <c r="AT55" s="55"/>
      <c r="AU55" s="77"/>
      <c r="AV55" s="7"/>
      <c r="AW55" s="11"/>
      <c r="AY55" s="94"/>
    </row>
    <row r="56" spans="1:55" ht="13" x14ac:dyDescent="0.3">
      <c r="A56" s="104" t="s">
        <v>190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31"/>
      <c r="AL56" s="56"/>
      <c r="AM56" s="65"/>
      <c r="AN56" s="118"/>
      <c r="AP56" s="65"/>
      <c r="AQ56" s="118"/>
      <c r="AR56" s="75"/>
      <c r="AS56" s="55"/>
      <c r="AT56" s="55"/>
      <c r="AU56" s="77"/>
      <c r="AV56" s="7"/>
      <c r="AW56" s="11"/>
      <c r="AY56" s="94"/>
    </row>
    <row r="57" spans="1:55" ht="13" x14ac:dyDescent="0.3">
      <c r="A57" s="104" t="s">
        <v>188</v>
      </c>
      <c r="B57" s="16" t="s">
        <v>17</v>
      </c>
      <c r="C57" s="16" t="s">
        <v>17</v>
      </c>
      <c r="D57" s="16" t="s">
        <v>17</v>
      </c>
      <c r="E57" s="16" t="s">
        <v>17</v>
      </c>
      <c r="F57" s="16" t="s">
        <v>17</v>
      </c>
      <c r="G57" s="16" t="s">
        <v>17</v>
      </c>
      <c r="H57" s="16" t="s">
        <v>17</v>
      </c>
      <c r="I57" s="16" t="s">
        <v>17</v>
      </c>
      <c r="J57" s="16" t="s">
        <v>17</v>
      </c>
      <c r="K57" s="16" t="s">
        <v>17</v>
      </c>
      <c r="L57" s="16" t="s">
        <v>17</v>
      </c>
      <c r="M57" s="16" t="s">
        <v>17</v>
      </c>
      <c r="N57" s="16" t="s">
        <v>17</v>
      </c>
      <c r="O57" s="16" t="s">
        <v>17</v>
      </c>
      <c r="P57" s="16" t="s">
        <v>17</v>
      </c>
      <c r="Q57" s="16" t="s">
        <v>17</v>
      </c>
      <c r="R57" s="16" t="s">
        <v>17</v>
      </c>
      <c r="S57" s="16" t="s">
        <v>17</v>
      </c>
      <c r="T57" s="98" t="s">
        <v>17</v>
      </c>
      <c r="U57" s="98" t="s">
        <v>17</v>
      </c>
      <c r="V57" s="98" t="s">
        <v>17</v>
      </c>
      <c r="W57" s="98" t="s">
        <v>17</v>
      </c>
      <c r="X57" s="98" t="s">
        <v>17</v>
      </c>
      <c r="Y57" s="98" t="s">
        <v>17</v>
      </c>
      <c r="Z57" s="98" t="s">
        <v>17</v>
      </c>
      <c r="AA57" s="98" t="s">
        <v>17</v>
      </c>
      <c r="AB57" s="98" t="s">
        <v>17</v>
      </c>
      <c r="AC57" s="98" t="s">
        <v>17</v>
      </c>
      <c r="AD57" s="98" t="s">
        <v>17</v>
      </c>
      <c r="AE57" s="98"/>
      <c r="AF57" s="98" t="s">
        <v>17</v>
      </c>
      <c r="AG57" s="98" t="s">
        <v>17</v>
      </c>
      <c r="AH57" s="98" t="s">
        <v>17</v>
      </c>
      <c r="AI57" s="98" t="s">
        <v>17</v>
      </c>
      <c r="AJ57" s="98" t="s">
        <v>17</v>
      </c>
      <c r="AK57" s="19" t="s">
        <v>17</v>
      </c>
      <c r="AL57" s="16" t="s">
        <v>17</v>
      </c>
      <c r="AM57" s="21" t="s">
        <v>17</v>
      </c>
      <c r="AN57" s="98" t="s">
        <v>17</v>
      </c>
      <c r="AP57" s="21" t="s">
        <v>17</v>
      </c>
      <c r="AQ57" s="98" t="s">
        <v>17</v>
      </c>
      <c r="AR57" s="75"/>
      <c r="AS57" s="55"/>
      <c r="AT57" s="55"/>
      <c r="AU57" s="77"/>
      <c r="AV57" s="12" t="s">
        <v>159</v>
      </c>
      <c r="AW57" s="12"/>
      <c r="AX57" s="12"/>
      <c r="AY57" s="103">
        <f>5064-14292</f>
        <v>-9228</v>
      </c>
      <c r="AZ57" s="104" t="s">
        <v>168</v>
      </c>
      <c r="BC57">
        <v>5188</v>
      </c>
    </row>
    <row r="58" spans="1:55" ht="13" x14ac:dyDescent="0.3">
      <c r="A58" s="104" t="s">
        <v>189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 t="s">
        <v>17</v>
      </c>
      <c r="AI58" s="98" t="s">
        <v>17</v>
      </c>
      <c r="AJ58" s="98" t="s">
        <v>17</v>
      </c>
      <c r="AK58" s="19" t="s">
        <v>17</v>
      </c>
      <c r="AL58" s="16" t="s">
        <v>17</v>
      </c>
      <c r="AM58" s="21" t="s">
        <v>17</v>
      </c>
      <c r="AN58" s="98" t="s">
        <v>17</v>
      </c>
      <c r="AP58" s="21" t="s">
        <v>17</v>
      </c>
      <c r="AQ58" s="98" t="s">
        <v>17</v>
      </c>
      <c r="AR58" s="75"/>
      <c r="AS58" s="55"/>
      <c r="AT58" s="55"/>
      <c r="AU58" s="77"/>
      <c r="AW58" s="12"/>
      <c r="AX58" s="12"/>
      <c r="AY58" s="132">
        <f>SUM(AY51:AY57)</f>
        <v>-4687.8482000000131</v>
      </c>
      <c r="BC58">
        <f>BC52-BC57</f>
        <v>420</v>
      </c>
    </row>
    <row r="59" spans="1:55" ht="13" x14ac:dyDescent="0.3"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19"/>
      <c r="AL59" s="16"/>
      <c r="AM59" s="21"/>
      <c r="AN59" s="98"/>
      <c r="AP59" s="21"/>
      <c r="AQ59" s="98"/>
      <c r="AR59" s="75"/>
      <c r="AS59" s="55"/>
      <c r="AT59" s="55"/>
      <c r="AU59" s="77"/>
      <c r="AW59" s="12"/>
      <c r="AX59" s="12"/>
      <c r="AY59" s="81"/>
    </row>
    <row r="60" spans="1:55" ht="13" x14ac:dyDescent="0.3">
      <c r="A60" s="45" t="s">
        <v>56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38"/>
      <c r="AH60" s="139"/>
      <c r="AI60" s="142"/>
      <c r="AJ60" s="148"/>
      <c r="AK60" s="13"/>
      <c r="AL60" s="2"/>
      <c r="AM60" s="64"/>
      <c r="AN60" s="2"/>
      <c r="AP60" s="27"/>
      <c r="AQ60" s="15"/>
      <c r="AR60" s="75"/>
      <c r="AS60" s="55"/>
      <c r="AT60" s="55"/>
      <c r="AU60" s="77"/>
      <c r="AV60" s="12"/>
      <c r="AW60" s="12"/>
      <c r="AX60" s="12"/>
      <c r="AY60" s="95">
        <f>Balance!B53</f>
        <v>-3810</v>
      </c>
    </row>
    <row r="61" spans="1:55" ht="13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38"/>
      <c r="AH61" s="139"/>
      <c r="AI61" s="142"/>
      <c r="AJ61" s="148"/>
      <c r="AK61" s="2"/>
      <c r="AL61" s="2"/>
      <c r="AM61" s="64"/>
      <c r="AN61" s="2"/>
      <c r="AP61" s="31"/>
      <c r="AQ61" s="56"/>
      <c r="AR61" s="75"/>
      <c r="AS61" s="55"/>
      <c r="AT61" s="55"/>
      <c r="AU61" s="89" t="s">
        <v>160</v>
      </c>
      <c r="AV61" s="12">
        <v>0</v>
      </c>
      <c r="AW61" s="12"/>
      <c r="AX61" s="135">
        <f>AV61/1000*(AX27-AX28)</f>
        <v>0</v>
      </c>
      <c r="AY61" s="95">
        <f>AY58-AY60</f>
        <v>-877.84820000001309</v>
      </c>
      <c r="AZ61" s="136">
        <f>AX61+AY61</f>
        <v>-877.84820000001309</v>
      </c>
    </row>
    <row r="62" spans="1:55" ht="13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38"/>
      <c r="AH62" s="139"/>
      <c r="AI62" s="142"/>
      <c r="AJ62" s="148"/>
      <c r="AK62" s="2"/>
      <c r="AL62" s="2"/>
      <c r="AM62" s="64"/>
      <c r="AN62" s="2"/>
      <c r="AP62" s="31"/>
      <c r="AQ62" s="56"/>
      <c r="AR62" s="76"/>
      <c r="AS62" s="70"/>
      <c r="AT62" s="70"/>
      <c r="AU62" s="7"/>
      <c r="AV62" s="11"/>
      <c r="AW62" s="11"/>
      <c r="AZ62" s="136"/>
    </row>
    <row r="63" spans="1:55" ht="13" x14ac:dyDescent="0.3"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64"/>
      <c r="AN63" s="148"/>
      <c r="AP63" s="31"/>
      <c r="AQ63" s="56"/>
      <c r="AR63" s="76"/>
      <c r="AS63" s="70"/>
      <c r="AT63" s="70"/>
      <c r="AU63" s="7"/>
      <c r="AV63" s="11"/>
      <c r="AW63" s="11"/>
      <c r="AZ63" s="136"/>
    </row>
    <row r="64" spans="1:55" ht="13" x14ac:dyDescent="0.3">
      <c r="A64" s="249" t="s">
        <v>153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P64" s="19"/>
      <c r="AQ64" s="98"/>
      <c r="AR64" s="76"/>
      <c r="AS64" s="70"/>
      <c r="AT64" s="70"/>
      <c r="AU64" s="7"/>
    </row>
    <row r="65" spans="1:51" ht="13" x14ac:dyDescent="0.3">
      <c r="A65" s="249" t="s">
        <v>165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P65" s="19"/>
      <c r="AQ65" s="98"/>
      <c r="AR65" s="89"/>
      <c r="AS65" s="90"/>
      <c r="AT65" s="90"/>
      <c r="AU65" s="90"/>
    </row>
    <row r="66" spans="1:51" x14ac:dyDescent="0.25">
      <c r="AP66" s="7"/>
      <c r="AQ66" s="7"/>
      <c r="AR66" s="12" t="s">
        <v>8</v>
      </c>
      <c r="AT66" s="90"/>
      <c r="AU66" s="90"/>
    </row>
    <row r="67" spans="1:51" x14ac:dyDescent="0.25">
      <c r="AP67" s="70"/>
      <c r="AQ67" s="70"/>
      <c r="AR67" s="90"/>
      <c r="AT67" s="90"/>
      <c r="AU67" s="90"/>
    </row>
    <row r="68" spans="1:51" x14ac:dyDescent="0.25">
      <c r="AP68" s="70"/>
      <c r="AQ68" s="70"/>
      <c r="AR68" s="90" t="s">
        <v>8</v>
      </c>
      <c r="AU68" s="89" t="s">
        <v>8</v>
      </c>
    </row>
    <row r="69" spans="1:51" x14ac:dyDescent="0.25">
      <c r="AP69" s="70"/>
      <c r="AQ69" s="70"/>
      <c r="AR69" s="89"/>
      <c r="AS69" s="90"/>
      <c r="AT69" s="90"/>
      <c r="AU69" s="90"/>
      <c r="AV69" s="12"/>
      <c r="AW69" s="12"/>
      <c r="AX69" s="12"/>
      <c r="AY69" s="95"/>
    </row>
    <row r="70" spans="1:51" x14ac:dyDescent="0.25">
      <c r="AP70" s="70"/>
      <c r="AQ70" s="70"/>
      <c r="AR70" s="89"/>
      <c r="AS70" s="90"/>
      <c r="AT70" s="90"/>
      <c r="AU70" s="90"/>
      <c r="AV70" s="12"/>
      <c r="AW70" s="12"/>
      <c r="AX70" s="12"/>
      <c r="AY70" s="95"/>
    </row>
    <row r="71" spans="1:51" x14ac:dyDescent="0.25">
      <c r="AP71" s="70"/>
      <c r="AQ71" s="70"/>
      <c r="AR71" s="89"/>
      <c r="AS71" s="90"/>
      <c r="AT71" s="90"/>
      <c r="AU71" s="90"/>
      <c r="AV71" s="12"/>
      <c r="AW71" s="12"/>
      <c r="AX71" s="12"/>
      <c r="AY71" s="95"/>
    </row>
    <row r="72" spans="1:51" x14ac:dyDescent="0.25">
      <c r="AP72" s="53"/>
      <c r="AQ72" s="53"/>
      <c r="AR72" s="91"/>
      <c r="AS72" s="92"/>
      <c r="AT72" s="92"/>
      <c r="AU72" s="12"/>
      <c r="AV72" s="12"/>
      <c r="AW72" s="12"/>
      <c r="AX72" s="12"/>
      <c r="AY72" s="95"/>
    </row>
    <row r="73" spans="1:51" x14ac:dyDescent="0.25">
      <c r="AP73" s="11"/>
      <c r="AQ73" s="11"/>
      <c r="AR73" s="93"/>
      <c r="AS73" s="12"/>
      <c r="AT73" s="12"/>
      <c r="AU73" s="12"/>
      <c r="AV73" s="12"/>
      <c r="AW73" s="12"/>
      <c r="AX73" s="12"/>
      <c r="AY73" s="95"/>
    </row>
    <row r="74" spans="1:51" x14ac:dyDescent="0.25">
      <c r="AP74" s="11"/>
      <c r="AQ74" s="11"/>
      <c r="AR74" s="54"/>
      <c r="AS74" s="11"/>
      <c r="AT74" s="11"/>
      <c r="AU74" s="11"/>
    </row>
  </sheetData>
  <mergeCells count="2">
    <mergeCell ref="A64:AN64"/>
    <mergeCell ref="A65:AN65"/>
  </mergeCells>
  <phoneticPr fontId="15" type="noConversion"/>
  <printOptions horizontalCentered="1"/>
  <pageMargins left="0.75" right="0" top="1" bottom="1" header="0.5" footer="0.5"/>
  <pageSetup paperSize="9" scale="75" orientation="portrait" verticalDpi="300" r:id="rId1"/>
  <headerFooter alignWithMargins="0"/>
  <colBreaks count="2" manualBreakCount="2">
    <brk id="40" max="66" man="1"/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zoomScale="110" zoomScaleNormal="110" workbookViewId="0">
      <selection activeCell="H18" sqref="H18"/>
    </sheetView>
  </sheetViews>
  <sheetFormatPr defaultColWidth="9.1796875" defaultRowHeight="12.5" x14ac:dyDescent="0.25"/>
  <cols>
    <col min="1" max="1" width="28.54296875" style="114" customWidth="1"/>
    <col min="2" max="3" width="12.7265625" style="114" customWidth="1"/>
    <col min="4" max="4" width="13.453125" style="114" customWidth="1"/>
    <col min="5" max="5" width="14.26953125" style="114" customWidth="1"/>
    <col min="6" max="16384" width="9.1796875" style="114"/>
  </cols>
  <sheetData>
    <row r="1" spans="1:5" ht="13" x14ac:dyDescent="0.3">
      <c r="A1" s="233" t="s">
        <v>196</v>
      </c>
      <c r="E1" s="63"/>
    </row>
    <row r="2" spans="1:5" x14ac:dyDescent="0.25">
      <c r="A2" s="237" t="s">
        <v>222</v>
      </c>
      <c r="E2" s="241"/>
    </row>
    <row r="4" spans="1:5" ht="15.5" x14ac:dyDescent="0.35">
      <c r="A4" s="106" t="s">
        <v>146</v>
      </c>
    </row>
    <row r="5" spans="1:5" ht="15.5" x14ac:dyDescent="0.35">
      <c r="A5" s="106"/>
    </row>
    <row r="6" spans="1:5" ht="13" x14ac:dyDescent="0.3">
      <c r="A6" s="233"/>
      <c r="B6" s="63" t="s">
        <v>38</v>
      </c>
      <c r="C6" s="64" t="s">
        <v>40</v>
      </c>
      <c r="D6" s="63" t="s">
        <v>41</v>
      </c>
      <c r="E6" s="64" t="s">
        <v>40</v>
      </c>
    </row>
    <row r="7" spans="1:5" ht="13" x14ac:dyDescent="0.3">
      <c r="B7" s="63" t="s">
        <v>39</v>
      </c>
      <c r="C7" s="64" t="s">
        <v>39</v>
      </c>
      <c r="D7" s="63" t="s">
        <v>42</v>
      </c>
      <c r="E7" s="64" t="s">
        <v>42</v>
      </c>
    </row>
    <row r="8" spans="1:5" ht="13" x14ac:dyDescent="0.3">
      <c r="B8" s="116" t="s">
        <v>221</v>
      </c>
      <c r="C8" s="242" t="s">
        <v>204</v>
      </c>
      <c r="D8" s="116" t="s">
        <v>221</v>
      </c>
      <c r="E8" s="242" t="s">
        <v>204</v>
      </c>
    </row>
    <row r="9" spans="1:5" ht="13" x14ac:dyDescent="0.3">
      <c r="B9" s="117" t="s">
        <v>18</v>
      </c>
      <c r="C9" s="243" t="s">
        <v>18</v>
      </c>
      <c r="D9" s="117" t="s">
        <v>18</v>
      </c>
      <c r="E9" s="243" t="s">
        <v>18</v>
      </c>
    </row>
    <row r="10" spans="1:5" ht="13" x14ac:dyDescent="0.3">
      <c r="B10" s="189"/>
      <c r="C10" s="191"/>
      <c r="D10" s="63"/>
      <c r="E10" s="64"/>
    </row>
    <row r="11" spans="1:5" ht="13" x14ac:dyDescent="0.3">
      <c r="A11" s="114" t="s">
        <v>0</v>
      </c>
      <c r="B11" s="62">
        <v>314542</v>
      </c>
      <c r="C11" s="58">
        <v>274103</v>
      </c>
      <c r="D11" s="62">
        <v>943539</v>
      </c>
      <c r="E11" s="144">
        <v>976518</v>
      </c>
    </row>
    <row r="12" spans="1:5" ht="13" x14ac:dyDescent="0.3">
      <c r="B12" s="62"/>
      <c r="C12" s="58" t="s">
        <v>8</v>
      </c>
      <c r="D12" s="62"/>
      <c r="E12" s="144"/>
    </row>
    <row r="13" spans="1:5" ht="13" x14ac:dyDescent="0.3">
      <c r="A13" s="114" t="s">
        <v>139</v>
      </c>
      <c r="B13" s="62">
        <v>-306942</v>
      </c>
      <c r="C13" s="58">
        <v>-273008</v>
      </c>
      <c r="D13" s="62">
        <v>-931321</v>
      </c>
      <c r="E13" s="144">
        <v>-973216</v>
      </c>
    </row>
    <row r="14" spans="1:5" ht="13" x14ac:dyDescent="0.3">
      <c r="B14" s="62"/>
      <c r="C14" s="58" t="s">
        <v>8</v>
      </c>
      <c r="D14" s="62"/>
      <c r="E14" s="144"/>
    </row>
    <row r="15" spans="1:5" ht="13" x14ac:dyDescent="0.3">
      <c r="A15" s="114" t="s">
        <v>140</v>
      </c>
      <c r="B15" s="61">
        <v>1459</v>
      </c>
      <c r="C15" s="71">
        <v>1187</v>
      </c>
      <c r="D15" s="61">
        <v>4893</v>
      </c>
      <c r="E15" s="145">
        <v>3989</v>
      </c>
    </row>
    <row r="16" spans="1:5" ht="13" x14ac:dyDescent="0.3">
      <c r="B16" s="61"/>
      <c r="C16" s="71"/>
      <c r="D16" s="61"/>
      <c r="E16" s="145"/>
    </row>
    <row r="17" spans="1:5" ht="13" x14ac:dyDescent="0.3">
      <c r="A17" s="114" t="s">
        <v>206</v>
      </c>
      <c r="B17" s="60">
        <v>-3226</v>
      </c>
      <c r="C17" s="244">
        <v>-2550</v>
      </c>
      <c r="D17" s="60">
        <v>-980</v>
      </c>
      <c r="E17" s="175">
        <v>49025</v>
      </c>
    </row>
    <row r="18" spans="1:5" ht="13" x14ac:dyDescent="0.3">
      <c r="B18" s="62"/>
      <c r="C18" s="58"/>
      <c r="D18" s="62" t="s">
        <v>8</v>
      </c>
      <c r="E18" s="144" t="s">
        <v>8</v>
      </c>
    </row>
    <row r="19" spans="1:5" ht="13" x14ac:dyDescent="0.3">
      <c r="A19" s="114" t="s">
        <v>141</v>
      </c>
      <c r="B19" s="62">
        <f>SUM(B11:B17)</f>
        <v>5833</v>
      </c>
      <c r="C19" s="58">
        <f t="shared" ref="C19:E19" si="0">SUM(C11:C17)</f>
        <v>-268</v>
      </c>
      <c r="D19" s="62">
        <f t="shared" si="0"/>
        <v>16131</v>
      </c>
      <c r="E19" s="144">
        <f t="shared" si="0"/>
        <v>56316</v>
      </c>
    </row>
    <row r="20" spans="1:5" ht="13" x14ac:dyDescent="0.3">
      <c r="B20" s="62"/>
      <c r="C20" s="58"/>
      <c r="D20" s="62"/>
      <c r="E20" s="144"/>
    </row>
    <row r="21" spans="1:5" ht="13" x14ac:dyDescent="0.3">
      <c r="A21" s="114" t="s">
        <v>85</v>
      </c>
      <c r="B21" s="60">
        <v>-203</v>
      </c>
      <c r="C21" s="175">
        <v>-430</v>
      </c>
      <c r="D21" s="60">
        <v>-1069</v>
      </c>
      <c r="E21" s="175">
        <v>-3603</v>
      </c>
    </row>
    <row r="22" spans="1:5" ht="13" x14ac:dyDescent="0.3">
      <c r="B22" s="62"/>
      <c r="C22" s="58"/>
      <c r="D22" s="62"/>
      <c r="E22" s="144"/>
    </row>
    <row r="23" spans="1:5" ht="13" x14ac:dyDescent="0.3">
      <c r="A23" s="237" t="s">
        <v>203</v>
      </c>
      <c r="B23" s="62">
        <f>SUM(B19:B21)</f>
        <v>5630</v>
      </c>
      <c r="C23" s="58">
        <f t="shared" ref="C23:E23" si="1">SUM(C19:C21)</f>
        <v>-698</v>
      </c>
      <c r="D23" s="62">
        <f t="shared" si="1"/>
        <v>15062</v>
      </c>
      <c r="E23" s="144">
        <f t="shared" si="1"/>
        <v>52713</v>
      </c>
    </row>
    <row r="24" spans="1:5" ht="13" x14ac:dyDescent="0.3">
      <c r="B24" s="61"/>
      <c r="C24" s="71"/>
      <c r="D24" s="61" t="s">
        <v>8</v>
      </c>
      <c r="E24" s="145" t="s">
        <v>8</v>
      </c>
    </row>
    <row r="25" spans="1:5" ht="13" x14ac:dyDescent="0.3">
      <c r="A25" s="114" t="s">
        <v>1</v>
      </c>
      <c r="B25" s="60">
        <v>-1115</v>
      </c>
      <c r="C25" s="244">
        <v>-1386</v>
      </c>
      <c r="D25" s="60">
        <v>-2562</v>
      </c>
      <c r="E25" s="175">
        <v>-2583</v>
      </c>
    </row>
    <row r="26" spans="1:5" ht="13" hidden="1" x14ac:dyDescent="0.3">
      <c r="B26" s="62"/>
      <c r="C26" s="58"/>
      <c r="D26" s="62"/>
      <c r="E26" s="144"/>
    </row>
    <row r="27" spans="1:5" ht="13" x14ac:dyDescent="0.3">
      <c r="A27" s="237" t="s">
        <v>143</v>
      </c>
      <c r="B27" s="62">
        <f>SUM(B23:B25)</f>
        <v>4515</v>
      </c>
      <c r="C27" s="58">
        <f>SUM(C23:C25)</f>
        <v>-2084</v>
      </c>
      <c r="D27" s="62">
        <f>SUM(D23:D25)</f>
        <v>12500</v>
      </c>
      <c r="E27" s="144">
        <f>SUM(E23:E25)</f>
        <v>50130</v>
      </c>
    </row>
    <row r="28" spans="1:5" ht="13" x14ac:dyDescent="0.3">
      <c r="B28" s="62"/>
      <c r="C28" s="58"/>
      <c r="D28" s="62"/>
      <c r="E28" s="144"/>
    </row>
    <row r="29" spans="1:5" ht="13" x14ac:dyDescent="0.3">
      <c r="A29" s="114" t="s">
        <v>142</v>
      </c>
      <c r="B29" s="60">
        <v>0</v>
      </c>
      <c r="C29" s="244">
        <v>0</v>
      </c>
      <c r="D29" s="60">
        <v>0</v>
      </c>
      <c r="E29" s="175">
        <v>0</v>
      </c>
    </row>
    <row r="30" spans="1:5" ht="13" x14ac:dyDescent="0.3">
      <c r="B30" s="62"/>
      <c r="C30" s="58"/>
      <c r="D30" s="62"/>
      <c r="E30" s="144"/>
    </row>
    <row r="31" spans="1:5" ht="38.5" thickBot="1" x14ac:dyDescent="0.35">
      <c r="A31" s="245" t="s">
        <v>151</v>
      </c>
      <c r="B31" s="130">
        <f>SUM(B27:B29)</f>
        <v>4515</v>
      </c>
      <c r="C31" s="246">
        <f>SUM(C27:C29)</f>
        <v>-2084</v>
      </c>
      <c r="D31" s="130">
        <f>SUM(D27:D29)</f>
        <v>12500</v>
      </c>
      <c r="E31" s="207">
        <f>SUM(E27:E29)</f>
        <v>50130</v>
      </c>
    </row>
    <row r="32" spans="1:5" ht="13" x14ac:dyDescent="0.3">
      <c r="B32" s="62" t="s">
        <v>8</v>
      </c>
      <c r="C32" s="58"/>
      <c r="D32" s="62"/>
      <c r="E32" s="144"/>
    </row>
    <row r="33" spans="1:5" ht="13" x14ac:dyDescent="0.3">
      <c r="A33" s="247" t="s">
        <v>8</v>
      </c>
      <c r="B33" s="62"/>
      <c r="C33" s="58"/>
      <c r="D33" s="62"/>
      <c r="E33" s="144"/>
    </row>
    <row r="34" spans="1:5" ht="8.25" customHeight="1" x14ac:dyDescent="0.3">
      <c r="B34" s="62"/>
      <c r="C34" s="58"/>
      <c r="D34" s="62"/>
      <c r="E34" s="144"/>
    </row>
    <row r="35" spans="1:5" ht="13" x14ac:dyDescent="0.3">
      <c r="A35" s="237" t="s">
        <v>144</v>
      </c>
      <c r="B35" s="62">
        <v>1834</v>
      </c>
      <c r="C35" s="58">
        <v>-428</v>
      </c>
      <c r="D35" s="62">
        <v>2723</v>
      </c>
      <c r="E35" s="144">
        <v>693</v>
      </c>
    </row>
    <row r="36" spans="1:5" ht="13" x14ac:dyDescent="0.3">
      <c r="B36" s="62"/>
      <c r="C36" s="58"/>
      <c r="D36" s="62"/>
      <c r="E36" s="144"/>
    </row>
    <row r="37" spans="1:5" ht="26" thickBot="1" x14ac:dyDescent="0.35">
      <c r="A37" s="245" t="s">
        <v>145</v>
      </c>
      <c r="B37" s="248">
        <f t="shared" ref="B37:D37" si="2">SUM(B35:B36)</f>
        <v>1834</v>
      </c>
      <c r="C37" s="208">
        <f t="shared" si="2"/>
        <v>-428</v>
      </c>
      <c r="D37" s="248">
        <f t="shared" si="2"/>
        <v>2723</v>
      </c>
      <c r="E37" s="208">
        <f t="shared" ref="E37" si="3">SUM(E35:E36)</f>
        <v>693</v>
      </c>
    </row>
    <row r="38" spans="1:5" ht="13" x14ac:dyDescent="0.3">
      <c r="B38" s="62"/>
      <c r="C38" s="58"/>
      <c r="D38" s="62"/>
      <c r="E38" s="144"/>
    </row>
    <row r="39" spans="1:5" ht="38.5" thickBot="1" x14ac:dyDescent="0.35">
      <c r="A39" s="245" t="s">
        <v>152</v>
      </c>
      <c r="B39" s="201">
        <f t="shared" ref="B39:E39" si="4">+B31+B37</f>
        <v>6349</v>
      </c>
      <c r="C39" s="202">
        <f t="shared" si="4"/>
        <v>-2512</v>
      </c>
      <c r="D39" s="201">
        <f t="shared" si="4"/>
        <v>15223</v>
      </c>
      <c r="E39" s="202">
        <f t="shared" si="4"/>
        <v>50823</v>
      </c>
    </row>
    <row r="40" spans="1:5" ht="13.5" thickTop="1" x14ac:dyDescent="0.3">
      <c r="B40" s="62"/>
      <c r="C40" s="58"/>
      <c r="D40" s="62"/>
      <c r="E40" s="144"/>
    </row>
    <row r="41" spans="1:5" ht="13" x14ac:dyDescent="0.3">
      <c r="A41" s="114" t="s">
        <v>193</v>
      </c>
      <c r="B41" s="62"/>
      <c r="C41" s="58"/>
      <c r="D41" s="62"/>
      <c r="E41" s="144"/>
    </row>
    <row r="42" spans="1:5" ht="13" x14ac:dyDescent="0.3">
      <c r="A42" s="114" t="s">
        <v>194</v>
      </c>
      <c r="B42" s="65">
        <f>B31/120000*100</f>
        <v>3.7624999999999997</v>
      </c>
      <c r="C42" s="171">
        <f>C31/120000*100</f>
        <v>-1.7366666666666666</v>
      </c>
      <c r="D42" s="65">
        <f>D31/(120000)*100</f>
        <v>10.416666666666668</v>
      </c>
      <c r="E42" s="171">
        <f>E31/(120000)*100</f>
        <v>41.774999999999999</v>
      </c>
    </row>
    <row r="43" spans="1:5" ht="13" x14ac:dyDescent="0.3">
      <c r="A43" s="114" t="s">
        <v>195</v>
      </c>
      <c r="B43" s="21" t="s">
        <v>17</v>
      </c>
      <c r="C43" s="184" t="s">
        <v>17</v>
      </c>
      <c r="D43" s="21" t="s">
        <v>17</v>
      </c>
      <c r="E43" s="209" t="s">
        <v>17</v>
      </c>
    </row>
    <row r="44" spans="1:5" ht="13" x14ac:dyDescent="0.3">
      <c r="B44" s="21"/>
      <c r="C44" s="184"/>
      <c r="D44" s="21"/>
      <c r="E44" s="209"/>
    </row>
    <row r="45" spans="1:5" ht="13" x14ac:dyDescent="0.3">
      <c r="A45" s="247" t="s">
        <v>56</v>
      </c>
      <c r="B45" s="63"/>
      <c r="C45" s="64"/>
      <c r="D45" s="64"/>
      <c r="E45" s="209"/>
    </row>
    <row r="46" spans="1:5" x14ac:dyDescent="0.25">
      <c r="B46" s="64"/>
      <c r="C46" s="64"/>
      <c r="D46" s="64"/>
      <c r="E46" s="64"/>
    </row>
    <row r="47" spans="1:5" ht="13" x14ac:dyDescent="0.3">
      <c r="A47" s="250" t="s">
        <v>153</v>
      </c>
      <c r="B47" s="250"/>
      <c r="C47" s="250"/>
      <c r="D47" s="250"/>
      <c r="E47" s="250"/>
    </row>
    <row r="48" spans="1:5" ht="13" x14ac:dyDescent="0.3">
      <c r="A48" s="250" t="s">
        <v>212</v>
      </c>
      <c r="B48" s="250"/>
      <c r="C48" s="250"/>
      <c r="D48" s="250"/>
      <c r="E48" s="250"/>
    </row>
    <row r="49" spans="1:5" x14ac:dyDescent="0.25">
      <c r="B49" s="64"/>
      <c r="C49" s="64"/>
      <c r="D49" s="64"/>
      <c r="E49" s="64"/>
    </row>
    <row r="50" spans="1:5" x14ac:dyDescent="0.25">
      <c r="B50" s="64"/>
      <c r="C50" s="64"/>
      <c r="D50" s="64" t="s">
        <v>8</v>
      </c>
      <c r="E50" s="64"/>
    </row>
    <row r="51" spans="1:5" x14ac:dyDescent="0.25">
      <c r="B51" s="64"/>
      <c r="C51" s="64"/>
      <c r="D51" s="217" t="s">
        <v>8</v>
      </c>
      <c r="E51" s="64"/>
    </row>
    <row r="52" spans="1:5" x14ac:dyDescent="0.25">
      <c r="A52" s="237" t="s">
        <v>8</v>
      </c>
      <c r="B52" s="64"/>
      <c r="C52" s="64"/>
      <c r="D52" s="64"/>
      <c r="E52" s="64"/>
    </row>
    <row r="53" spans="1:5" hidden="1" x14ac:dyDescent="0.25">
      <c r="B53" s="64"/>
      <c r="C53" s="64"/>
      <c r="D53" s="64"/>
      <c r="E53" s="64"/>
    </row>
    <row r="54" spans="1:5" hidden="1" x14ac:dyDescent="0.25">
      <c r="B54" s="64"/>
      <c r="C54" s="64"/>
      <c r="D54" s="64"/>
      <c r="E54" s="64"/>
    </row>
    <row r="55" spans="1:5" hidden="1" x14ac:dyDescent="0.25"/>
    <row r="56" spans="1:5" hidden="1" x14ac:dyDescent="0.25"/>
    <row r="57" spans="1:5" hidden="1" x14ac:dyDescent="0.25"/>
    <row r="58" spans="1:5" hidden="1" x14ac:dyDescent="0.25"/>
    <row r="59" spans="1:5" hidden="1" x14ac:dyDescent="0.25"/>
    <row r="60" spans="1:5" hidden="1" x14ac:dyDescent="0.25"/>
    <row r="61" spans="1:5" hidden="1" x14ac:dyDescent="0.25"/>
    <row r="62" spans="1:5" hidden="1" x14ac:dyDescent="0.25"/>
    <row r="63" spans="1:5" hidden="1" x14ac:dyDescent="0.25"/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</sheetData>
  <mergeCells count="2">
    <mergeCell ref="A47:E47"/>
    <mergeCell ref="A48:E48"/>
  </mergeCells>
  <pageMargins left="0.7" right="0.7" top="0.75" bottom="0.75" header="0.3" footer="0.3"/>
  <pageSetup scale="84" orientation="portrait" verticalDpi="300" r:id="rId1"/>
  <rowBreaks count="1" manualBreakCount="1">
    <brk id="56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zoomScaleNormal="100" zoomScaleSheetLayoutView="100" workbookViewId="0">
      <selection activeCell="A45" sqref="A45"/>
    </sheetView>
  </sheetViews>
  <sheetFormatPr defaultColWidth="9.1796875" defaultRowHeight="13" x14ac:dyDescent="0.3"/>
  <cols>
    <col min="1" max="1" width="42.26953125" style="114" customWidth="1"/>
    <col min="2" max="2" width="21.1796875" style="233" customWidth="1"/>
    <col min="3" max="3" width="2.81640625" style="164" customWidth="1"/>
    <col min="4" max="4" width="21.1796875" style="164" customWidth="1"/>
    <col min="5" max="16384" width="9.1796875" style="114"/>
  </cols>
  <sheetData>
    <row r="1" spans="1:4" x14ac:dyDescent="0.3">
      <c r="A1" s="233" t="s">
        <v>196</v>
      </c>
      <c r="D1" s="63"/>
    </row>
    <row r="2" spans="1:4" ht="4.5" customHeight="1" x14ac:dyDescent="0.3"/>
    <row r="3" spans="1:4" ht="12.75" customHeight="1" x14ac:dyDescent="0.25">
      <c r="A3" s="114" t="s">
        <v>222</v>
      </c>
      <c r="B3" s="114"/>
      <c r="C3" s="114"/>
      <c r="D3" s="114"/>
    </row>
    <row r="4" spans="1:4" ht="2.25" customHeight="1" x14ac:dyDescent="0.25">
      <c r="B4" s="114"/>
      <c r="C4" s="114"/>
      <c r="D4" s="114"/>
    </row>
    <row r="5" spans="1:4" ht="15.5" x14ac:dyDescent="0.35">
      <c r="A5" s="234" t="s">
        <v>156</v>
      </c>
    </row>
    <row r="6" spans="1:4" x14ac:dyDescent="0.3">
      <c r="A6" s="233" t="s">
        <v>8</v>
      </c>
    </row>
    <row r="7" spans="1:4" x14ac:dyDescent="0.3">
      <c r="A7" s="233"/>
      <c r="B7" s="63"/>
      <c r="C7" s="184"/>
      <c r="D7" s="184"/>
    </row>
    <row r="8" spans="1:4" x14ac:dyDescent="0.3">
      <c r="B8" s="63" t="s">
        <v>27</v>
      </c>
      <c r="C8" s="184"/>
      <c r="D8" s="185" t="s">
        <v>27</v>
      </c>
    </row>
    <row r="9" spans="1:4" x14ac:dyDescent="0.3">
      <c r="B9" s="63" t="s">
        <v>41</v>
      </c>
      <c r="C9" s="184"/>
      <c r="D9" s="185" t="s">
        <v>43</v>
      </c>
    </row>
    <row r="10" spans="1:4" x14ac:dyDescent="0.3">
      <c r="B10" s="63" t="s">
        <v>44</v>
      </c>
      <c r="C10" s="184"/>
      <c r="D10" s="185" t="s">
        <v>44</v>
      </c>
    </row>
    <row r="11" spans="1:4" x14ac:dyDescent="0.3">
      <c r="B11" s="63" t="s">
        <v>197</v>
      </c>
      <c r="C11" s="184"/>
      <c r="D11" s="185" t="s">
        <v>45</v>
      </c>
    </row>
    <row r="12" spans="1:4" x14ac:dyDescent="0.3">
      <c r="B12" s="186" t="s">
        <v>221</v>
      </c>
      <c r="C12" s="187"/>
      <c r="D12" s="188" t="s">
        <v>205</v>
      </c>
    </row>
    <row r="13" spans="1:4" hidden="1" x14ac:dyDescent="0.3">
      <c r="B13" s="211" t="s">
        <v>58</v>
      </c>
      <c r="C13" s="212"/>
      <c r="D13" s="212"/>
    </row>
    <row r="14" spans="1:4" x14ac:dyDescent="0.3">
      <c r="B14" s="189" t="s">
        <v>18</v>
      </c>
      <c r="C14" s="190"/>
      <c r="D14" s="214" t="s">
        <v>18</v>
      </c>
    </row>
    <row r="15" spans="1:4" x14ac:dyDescent="0.3">
      <c r="A15" s="233" t="s">
        <v>46</v>
      </c>
      <c r="B15" s="192"/>
      <c r="C15" s="193"/>
      <c r="D15" s="215"/>
    </row>
    <row r="16" spans="1:4" x14ac:dyDescent="0.3">
      <c r="A16" s="114" t="s">
        <v>48</v>
      </c>
      <c r="B16" s="62">
        <v>43548</v>
      </c>
      <c r="C16" s="71"/>
      <c r="D16" s="144">
        <v>45234</v>
      </c>
    </row>
    <row r="17" spans="1:4" x14ac:dyDescent="0.3">
      <c r="A17" s="114" t="s">
        <v>81</v>
      </c>
      <c r="B17" s="62">
        <v>12308</v>
      </c>
      <c r="C17" s="71"/>
      <c r="D17" s="144">
        <v>14704</v>
      </c>
    </row>
    <row r="18" spans="1:4" x14ac:dyDescent="0.3">
      <c r="B18" s="62"/>
      <c r="C18" s="71"/>
      <c r="D18" s="144"/>
    </row>
    <row r="19" spans="1:4" x14ac:dyDescent="0.3">
      <c r="B19" s="112">
        <f>SUM(B16:B18)</f>
        <v>55856</v>
      </c>
      <c r="C19" s="71"/>
      <c r="D19" s="177">
        <f>SUM(D16:D18)</f>
        <v>59938</v>
      </c>
    </row>
    <row r="20" spans="1:4" x14ac:dyDescent="0.3">
      <c r="A20" s="159" t="s">
        <v>8</v>
      </c>
      <c r="B20" s="62"/>
      <c r="C20" s="71"/>
      <c r="D20" s="144"/>
    </row>
    <row r="21" spans="1:4" x14ac:dyDescent="0.3">
      <c r="A21" s="233" t="s">
        <v>47</v>
      </c>
      <c r="B21" s="194"/>
      <c r="C21" s="210"/>
      <c r="D21" s="195"/>
    </row>
    <row r="22" spans="1:4" x14ac:dyDescent="0.3">
      <c r="A22" s="114" t="s">
        <v>2</v>
      </c>
      <c r="B22" s="57">
        <v>146279</v>
      </c>
      <c r="C22" s="210"/>
      <c r="D22" s="179">
        <v>157841</v>
      </c>
    </row>
    <row r="23" spans="1:4" x14ac:dyDescent="0.3">
      <c r="A23" s="114" t="s">
        <v>9</v>
      </c>
      <c r="B23" s="57">
        <v>215643</v>
      </c>
      <c r="C23" s="210"/>
      <c r="D23" s="179">
        <v>189791</v>
      </c>
    </row>
    <row r="24" spans="1:4" x14ac:dyDescent="0.3">
      <c r="A24" s="165" t="s">
        <v>155</v>
      </c>
      <c r="B24" s="57">
        <v>510</v>
      </c>
      <c r="C24" s="210"/>
      <c r="D24" s="179">
        <v>379</v>
      </c>
    </row>
    <row r="25" spans="1:4" x14ac:dyDescent="0.3">
      <c r="A25" s="114" t="s">
        <v>49</v>
      </c>
      <c r="B25" s="57">
        <v>214641</v>
      </c>
      <c r="C25" s="210"/>
      <c r="D25" s="179">
        <v>215160</v>
      </c>
    </row>
    <row r="26" spans="1:4" x14ac:dyDescent="0.3">
      <c r="A26" s="114" t="s">
        <v>59</v>
      </c>
      <c r="B26" s="196">
        <v>1505</v>
      </c>
      <c r="C26" s="210"/>
      <c r="D26" s="197">
        <v>1112</v>
      </c>
    </row>
    <row r="27" spans="1:4" x14ac:dyDescent="0.3">
      <c r="B27" s="198">
        <f>SUM(B21:B26)</f>
        <v>578578</v>
      </c>
      <c r="C27" s="210"/>
      <c r="D27" s="198">
        <f>SUM(D21:D26)</f>
        <v>564283</v>
      </c>
    </row>
    <row r="28" spans="1:4" x14ac:dyDescent="0.3">
      <c r="A28" s="235" t="s">
        <v>8</v>
      </c>
      <c r="B28" s="57"/>
      <c r="C28" s="210"/>
      <c r="D28" s="179"/>
    </row>
    <row r="29" spans="1:4" x14ac:dyDescent="0.3">
      <c r="A29" s="233" t="s">
        <v>11</v>
      </c>
      <c r="B29" s="57"/>
      <c r="C29" s="210"/>
      <c r="D29" s="179"/>
    </row>
    <row r="30" spans="1:4" x14ac:dyDescent="0.3">
      <c r="A30" s="114" t="s">
        <v>10</v>
      </c>
      <c r="B30" s="57">
        <v>48724</v>
      </c>
      <c r="C30" s="210"/>
      <c r="D30" s="179">
        <v>74228</v>
      </c>
    </row>
    <row r="31" spans="1:4" x14ac:dyDescent="0.3">
      <c r="A31" s="114" t="s">
        <v>123</v>
      </c>
      <c r="B31" s="57">
        <v>6598</v>
      </c>
      <c r="C31" s="210"/>
      <c r="D31" s="179">
        <v>6065</v>
      </c>
    </row>
    <row r="32" spans="1:4" x14ac:dyDescent="0.3">
      <c r="A32" s="165" t="s">
        <v>147</v>
      </c>
      <c r="B32" s="200">
        <v>1931</v>
      </c>
      <c r="C32" s="210"/>
      <c r="D32" s="178">
        <v>48</v>
      </c>
    </row>
    <row r="33" spans="1:4" x14ac:dyDescent="0.3">
      <c r="A33" s="114" t="s">
        <v>50</v>
      </c>
      <c r="B33" s="57">
        <v>53</v>
      </c>
      <c r="C33" s="210"/>
      <c r="D33" s="179">
        <v>0</v>
      </c>
    </row>
    <row r="34" spans="1:4" x14ac:dyDescent="0.3">
      <c r="A34" s="114" t="s">
        <v>75</v>
      </c>
      <c r="B34" s="57">
        <v>369</v>
      </c>
      <c r="C34" s="210"/>
      <c r="D34" s="179">
        <v>280</v>
      </c>
    </row>
    <row r="35" spans="1:4" x14ac:dyDescent="0.3">
      <c r="A35" s="114" t="s">
        <v>79</v>
      </c>
      <c r="B35" s="196">
        <v>190890</v>
      </c>
      <c r="C35" s="210"/>
      <c r="D35" s="197">
        <v>165148</v>
      </c>
    </row>
    <row r="36" spans="1:4" x14ac:dyDescent="0.3">
      <c r="B36" s="198">
        <f>SUM(B30:B35)</f>
        <v>248565</v>
      </c>
      <c r="C36" s="210"/>
      <c r="D36" s="199">
        <f>SUM(D30:D35)</f>
        <v>245769</v>
      </c>
    </row>
    <row r="37" spans="1:4" ht="6.75" customHeight="1" x14ac:dyDescent="0.3">
      <c r="B37" s="57"/>
      <c r="C37" s="210"/>
      <c r="D37" s="179"/>
    </row>
    <row r="38" spans="1:4" x14ac:dyDescent="0.3">
      <c r="A38" s="233" t="s">
        <v>3</v>
      </c>
      <c r="B38" s="196">
        <f>+B27-B36</f>
        <v>330013</v>
      </c>
      <c r="C38" s="210"/>
      <c r="D38" s="197">
        <f>+D27-D36</f>
        <v>318514</v>
      </c>
    </row>
    <row r="39" spans="1:4" x14ac:dyDescent="0.3">
      <c r="B39" s="61"/>
      <c r="C39" s="71"/>
      <c r="D39" s="145"/>
    </row>
    <row r="40" spans="1:4" x14ac:dyDescent="0.3">
      <c r="A40" s="236" t="s">
        <v>8</v>
      </c>
      <c r="B40" s="61"/>
      <c r="C40" s="71"/>
      <c r="D40" s="145"/>
    </row>
    <row r="41" spans="1:4" x14ac:dyDescent="0.3">
      <c r="B41" s="61"/>
      <c r="C41" s="71"/>
      <c r="D41" s="145"/>
    </row>
    <row r="42" spans="1:4" x14ac:dyDescent="0.3">
      <c r="A42" s="233" t="s">
        <v>12</v>
      </c>
      <c r="B42" s="61"/>
      <c r="C42" s="71"/>
      <c r="D42" s="145"/>
    </row>
    <row r="43" spans="1:4" x14ac:dyDescent="0.3">
      <c r="A43" s="114" t="s">
        <v>75</v>
      </c>
      <c r="B43" s="61">
        <v>2962</v>
      </c>
      <c r="C43" s="71"/>
      <c r="D43" s="145">
        <v>2974</v>
      </c>
    </row>
    <row r="44" spans="1:4" x14ac:dyDescent="0.3">
      <c r="A44" s="114" t="s">
        <v>61</v>
      </c>
      <c r="B44" s="61">
        <v>0</v>
      </c>
      <c r="C44" s="71"/>
      <c r="D44" s="145">
        <v>593</v>
      </c>
    </row>
    <row r="45" spans="1:4" x14ac:dyDescent="0.3">
      <c r="B45" s="112">
        <f>SUM(B43:B44)</f>
        <v>2962</v>
      </c>
      <c r="C45" s="71"/>
      <c r="D45" s="177">
        <f>SUM(D43:D44)</f>
        <v>3567</v>
      </c>
    </row>
    <row r="46" spans="1:4" x14ac:dyDescent="0.3">
      <c r="B46" s="61"/>
      <c r="C46" s="71"/>
      <c r="D46" s="145"/>
    </row>
    <row r="47" spans="1:4" ht="13.5" thickBot="1" x14ac:dyDescent="0.35">
      <c r="A47" s="235" t="s">
        <v>8</v>
      </c>
      <c r="B47" s="201">
        <f>B19+B38-B45</f>
        <v>382907</v>
      </c>
      <c r="C47" s="71"/>
      <c r="D47" s="202">
        <f>D19+D38-D45</f>
        <v>374885</v>
      </c>
    </row>
    <row r="48" spans="1:4" ht="13.5" thickTop="1" x14ac:dyDescent="0.3">
      <c r="B48" s="61"/>
      <c r="C48" s="71"/>
      <c r="D48" s="145"/>
    </row>
    <row r="49" spans="1:4" x14ac:dyDescent="0.3">
      <c r="B49" s="61"/>
      <c r="C49" s="71"/>
      <c r="D49" s="145"/>
    </row>
    <row r="50" spans="1:4" x14ac:dyDescent="0.3">
      <c r="A50" s="233" t="s">
        <v>13</v>
      </c>
      <c r="B50" s="61"/>
      <c r="C50" s="71"/>
      <c r="D50" s="145"/>
    </row>
    <row r="51" spans="1:4" x14ac:dyDescent="0.3">
      <c r="A51" s="114" t="s">
        <v>15</v>
      </c>
      <c r="B51" s="62">
        <v>60000</v>
      </c>
      <c r="C51" s="71"/>
      <c r="D51" s="144">
        <v>60000</v>
      </c>
    </row>
    <row r="52" spans="1:4" x14ac:dyDescent="0.3">
      <c r="A52" s="114" t="s">
        <v>14</v>
      </c>
      <c r="B52" s="61">
        <v>96563</v>
      </c>
      <c r="C52" s="71"/>
      <c r="D52" s="145">
        <v>96563</v>
      </c>
    </row>
    <row r="53" spans="1:4" x14ac:dyDescent="0.3">
      <c r="A53" s="114" t="s">
        <v>200</v>
      </c>
      <c r="B53" s="61">
        <v>-3810</v>
      </c>
      <c r="C53" s="71"/>
      <c r="D53" s="145">
        <v>-6533</v>
      </c>
    </row>
    <row r="54" spans="1:4" x14ac:dyDescent="0.3">
      <c r="A54" s="114" t="s">
        <v>16</v>
      </c>
      <c r="B54" s="61">
        <v>326700</v>
      </c>
      <c r="C54" s="71"/>
      <c r="D54" s="145">
        <v>321401</v>
      </c>
    </row>
    <row r="55" spans="1:4" x14ac:dyDescent="0.3">
      <c r="A55" s="237" t="s">
        <v>176</v>
      </c>
      <c r="B55" s="61">
        <v>-96546</v>
      </c>
      <c r="D55" s="145">
        <v>-96546</v>
      </c>
    </row>
    <row r="56" spans="1:4" ht="13.5" thickBot="1" x14ac:dyDescent="0.35">
      <c r="B56" s="238">
        <f>SUM(B51:B55)</f>
        <v>382907</v>
      </c>
      <c r="C56" s="71"/>
      <c r="D56" s="203">
        <f>SUM(D51:D55)</f>
        <v>374885</v>
      </c>
    </row>
    <row r="57" spans="1:4" ht="13.5" thickTop="1" x14ac:dyDescent="0.3">
      <c r="B57" s="62"/>
      <c r="C57" s="71"/>
      <c r="D57" s="144"/>
    </row>
    <row r="58" spans="1:4" ht="15.75" customHeight="1" x14ac:dyDescent="0.3">
      <c r="B58" s="239">
        <f>+B47-B56</f>
        <v>0</v>
      </c>
      <c r="C58" s="240"/>
      <c r="D58" s="204">
        <f>+D47-D56</f>
        <v>0</v>
      </c>
    </row>
    <row r="59" spans="1:4" x14ac:dyDescent="0.3">
      <c r="B59" s="239"/>
      <c r="C59" s="240"/>
      <c r="D59" s="204"/>
    </row>
    <row r="60" spans="1:4" x14ac:dyDescent="0.3">
      <c r="A60" s="250" t="s">
        <v>154</v>
      </c>
      <c r="B60" s="250"/>
      <c r="C60" s="250"/>
      <c r="D60" s="250"/>
    </row>
    <row r="61" spans="1:4" x14ac:dyDescent="0.3">
      <c r="A61" s="250" t="s">
        <v>212</v>
      </c>
      <c r="B61" s="250"/>
      <c r="C61" s="250"/>
      <c r="D61" s="250"/>
    </row>
  </sheetData>
  <mergeCells count="2">
    <mergeCell ref="A60:D60"/>
    <mergeCell ref="A61:D61"/>
  </mergeCells>
  <phoneticPr fontId="15" type="noConversion"/>
  <printOptions horizontalCentered="1"/>
  <pageMargins left="0.75" right="0.75" top="0.75" bottom="0.5" header="0.5" footer="0.5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opLeftCell="A37" zoomScaleNormal="100" zoomScaleSheetLayoutView="100" workbookViewId="0">
      <selection activeCell="A38" sqref="A38"/>
    </sheetView>
  </sheetViews>
  <sheetFormatPr defaultRowHeight="13" x14ac:dyDescent="0.3"/>
  <cols>
    <col min="1" max="1" width="46.453125" customWidth="1"/>
    <col min="2" max="2" width="9.81640625" customWidth="1"/>
    <col min="3" max="3" width="12.81640625" style="13" customWidth="1"/>
    <col min="4" max="4" width="12.81640625" style="14" customWidth="1"/>
  </cols>
  <sheetData>
    <row r="1" spans="1:4" x14ac:dyDescent="0.3">
      <c r="A1" s="1" t="s">
        <v>196</v>
      </c>
      <c r="B1" s="1"/>
    </row>
    <row r="2" spans="1:4" ht="4.5" customHeight="1" x14ac:dyDescent="0.3"/>
    <row r="3" spans="1:4" ht="13.5" customHeight="1" x14ac:dyDescent="0.3">
      <c r="A3" t="s">
        <v>222</v>
      </c>
    </row>
    <row r="4" spans="1:4" ht="2.25" customHeight="1" x14ac:dyDescent="0.3"/>
    <row r="5" spans="1:4" ht="15.5" x14ac:dyDescent="0.35">
      <c r="A5" s="41" t="s">
        <v>138</v>
      </c>
      <c r="B5" s="1"/>
    </row>
    <row r="6" spans="1:4" x14ac:dyDescent="0.3">
      <c r="A6" s="50"/>
    </row>
    <row r="7" spans="1:4" x14ac:dyDescent="0.3">
      <c r="C7" s="13" t="s">
        <v>41</v>
      </c>
      <c r="D7" s="173" t="s">
        <v>227</v>
      </c>
    </row>
    <row r="8" spans="1:4" x14ac:dyDescent="0.3">
      <c r="C8" s="13" t="s">
        <v>42</v>
      </c>
      <c r="D8" s="14" t="s">
        <v>42</v>
      </c>
    </row>
    <row r="9" spans="1:4" x14ac:dyDescent="0.3">
      <c r="C9" s="13" t="s">
        <v>54</v>
      </c>
      <c r="D9" s="14" t="s">
        <v>54</v>
      </c>
    </row>
    <row r="10" spans="1:4" x14ac:dyDescent="0.3">
      <c r="B10" s="13"/>
      <c r="C10" s="26" t="s">
        <v>221</v>
      </c>
      <c r="D10" s="46" t="s">
        <v>204</v>
      </c>
    </row>
    <row r="11" spans="1:4" x14ac:dyDescent="0.3">
      <c r="C11" s="17" t="s">
        <v>18</v>
      </c>
      <c r="D11" s="24" t="s">
        <v>18</v>
      </c>
    </row>
    <row r="12" spans="1:4" x14ac:dyDescent="0.3">
      <c r="C12" s="17"/>
      <c r="D12" s="12"/>
    </row>
    <row r="13" spans="1:4" x14ac:dyDescent="0.3">
      <c r="A13" s="23" t="s">
        <v>157</v>
      </c>
      <c r="C13" s="13" t="s">
        <v>8</v>
      </c>
      <c r="D13" s="12"/>
    </row>
    <row r="14" spans="1:4" x14ac:dyDescent="0.3">
      <c r="A14" t="s">
        <v>33</v>
      </c>
      <c r="C14" s="27">
        <v>-17953</v>
      </c>
      <c r="D14" s="143">
        <v>-112375</v>
      </c>
    </row>
    <row r="15" spans="1:4" x14ac:dyDescent="0.3">
      <c r="A15" t="s">
        <v>29</v>
      </c>
      <c r="C15" s="29">
        <v>-1300</v>
      </c>
      <c r="D15" s="146">
        <v>-3400</v>
      </c>
    </row>
    <row r="16" spans="1:4" x14ac:dyDescent="0.3">
      <c r="A16" t="s">
        <v>72</v>
      </c>
      <c r="C16" s="29">
        <v>75</v>
      </c>
      <c r="D16" s="146">
        <v>66</v>
      </c>
    </row>
    <row r="17" spans="1:4" x14ac:dyDescent="0.3">
      <c r="A17" t="s">
        <v>73</v>
      </c>
      <c r="C17" s="29">
        <v>-1000</v>
      </c>
      <c r="D17" s="146">
        <v>-2051</v>
      </c>
    </row>
    <row r="18" spans="1:4" ht="4.5" customHeight="1" x14ac:dyDescent="0.3">
      <c r="C18" s="28"/>
      <c r="D18" s="174"/>
    </row>
    <row r="19" spans="1:4" x14ac:dyDescent="0.3">
      <c r="A19" t="s">
        <v>30</v>
      </c>
      <c r="B19" s="8"/>
      <c r="C19" s="39">
        <f>SUM(C14:C17)</f>
        <v>-20178</v>
      </c>
      <c r="D19" s="216">
        <f>SUM(D14:D17)</f>
        <v>-117760</v>
      </c>
    </row>
    <row r="20" spans="1:4" x14ac:dyDescent="0.3">
      <c r="C20" s="29"/>
      <c r="D20" s="146"/>
    </row>
    <row r="21" spans="1:4" x14ac:dyDescent="0.3">
      <c r="A21" s="23" t="s">
        <v>4</v>
      </c>
      <c r="C21" s="27"/>
      <c r="D21" s="143"/>
    </row>
    <row r="22" spans="1:4" x14ac:dyDescent="0.3">
      <c r="A22" t="s">
        <v>34</v>
      </c>
      <c r="C22" s="27">
        <v>-289</v>
      </c>
      <c r="D22" s="143">
        <v>-961</v>
      </c>
    </row>
    <row r="23" spans="1:4" x14ac:dyDescent="0.3">
      <c r="A23" t="s">
        <v>78</v>
      </c>
      <c r="C23" s="27">
        <v>88</v>
      </c>
      <c r="D23" s="143">
        <v>37677</v>
      </c>
    </row>
    <row r="24" spans="1:4" x14ac:dyDescent="0.3">
      <c r="A24" s="104" t="s">
        <v>199</v>
      </c>
      <c r="C24" s="27">
        <v>0</v>
      </c>
      <c r="D24" s="143">
        <v>136356</v>
      </c>
    </row>
    <row r="25" spans="1:4" x14ac:dyDescent="0.3">
      <c r="A25" s="104" t="s">
        <v>210</v>
      </c>
      <c r="C25" s="61">
        <v>2519</v>
      </c>
      <c r="D25" s="145">
        <v>1792</v>
      </c>
    </row>
    <row r="26" spans="1:4" ht="4.5" customHeight="1" x14ac:dyDescent="0.3">
      <c r="C26" s="29"/>
      <c r="D26" s="146"/>
    </row>
    <row r="27" spans="1:4" x14ac:dyDescent="0.3">
      <c r="A27" t="s">
        <v>31</v>
      </c>
      <c r="C27" s="39">
        <f>SUM(C22:C25)</f>
        <v>2318</v>
      </c>
      <c r="D27" s="216">
        <f>SUM(D22:D25)</f>
        <v>174864</v>
      </c>
    </row>
    <row r="28" spans="1:4" x14ac:dyDescent="0.3">
      <c r="B28" t="s">
        <v>8</v>
      </c>
      <c r="C28" s="29"/>
      <c r="D28" s="146"/>
    </row>
    <row r="29" spans="1:4" x14ac:dyDescent="0.3">
      <c r="A29" s="23" t="s">
        <v>5</v>
      </c>
      <c r="B29" s="8" t="s">
        <v>8</v>
      </c>
      <c r="C29" s="27"/>
      <c r="D29" s="143"/>
    </row>
    <row r="30" spans="1:4" x14ac:dyDescent="0.3">
      <c r="A30" s="104" t="s">
        <v>228</v>
      </c>
      <c r="C30" s="62">
        <v>14030</v>
      </c>
      <c r="D30" s="144">
        <v>67860</v>
      </c>
    </row>
    <row r="31" spans="1:4" x14ac:dyDescent="0.3">
      <c r="A31" s="104" t="s">
        <v>230</v>
      </c>
      <c r="C31" s="27">
        <v>-11114</v>
      </c>
      <c r="D31" s="143">
        <v>7885</v>
      </c>
    </row>
    <row r="32" spans="1:4" x14ac:dyDescent="0.3">
      <c r="A32" s="104" t="s">
        <v>229</v>
      </c>
      <c r="C32" s="27">
        <v>0</v>
      </c>
      <c r="D32" s="143">
        <v>-55470</v>
      </c>
    </row>
    <row r="33" spans="1:4" x14ac:dyDescent="0.3">
      <c r="A33" t="s">
        <v>32</v>
      </c>
      <c r="C33" s="27">
        <v>-7200</v>
      </c>
      <c r="D33" s="143">
        <v>-7200</v>
      </c>
    </row>
    <row r="34" spans="1:4" ht="4.5" customHeight="1" x14ac:dyDescent="0.3">
      <c r="C34" s="27"/>
      <c r="D34" s="143"/>
    </row>
    <row r="35" spans="1:4" x14ac:dyDescent="0.3">
      <c r="A35" t="s">
        <v>35</v>
      </c>
      <c r="C35" s="39">
        <f>SUM(C30:C33)</f>
        <v>-4284</v>
      </c>
      <c r="D35" s="216">
        <f>SUM(D30:D33)</f>
        <v>13075</v>
      </c>
    </row>
    <row r="36" spans="1:4" x14ac:dyDescent="0.3">
      <c r="C36" s="29"/>
      <c r="D36" s="47"/>
    </row>
    <row r="37" spans="1:4" x14ac:dyDescent="0.3">
      <c r="A37" t="s">
        <v>37</v>
      </c>
      <c r="C37" s="27">
        <f>+C19+C27+C35</f>
        <v>-22144</v>
      </c>
      <c r="D37" s="15">
        <f>+D19+D27+D35</f>
        <v>70179</v>
      </c>
    </row>
    <row r="38" spans="1:4" x14ac:dyDescent="0.3">
      <c r="A38" t="s">
        <v>71</v>
      </c>
      <c r="C38" s="27">
        <v>10511</v>
      </c>
      <c r="D38" s="143">
        <v>-5067</v>
      </c>
    </row>
    <row r="39" spans="1:4" x14ac:dyDescent="0.3">
      <c r="C39" s="27"/>
      <c r="D39" s="15"/>
    </row>
    <row r="40" spans="1:4" x14ac:dyDescent="0.3">
      <c r="A40" s="1" t="s">
        <v>36</v>
      </c>
      <c r="C40" s="27"/>
      <c r="D40" s="15"/>
    </row>
    <row r="41" spans="1:4" x14ac:dyDescent="0.3">
      <c r="A41" s="104" t="s">
        <v>218</v>
      </c>
      <c r="C41" s="27">
        <v>204474</v>
      </c>
      <c r="D41" s="15">
        <v>84485</v>
      </c>
    </row>
    <row r="42" spans="1:4" x14ac:dyDescent="0.3">
      <c r="A42" s="104" t="s">
        <v>217</v>
      </c>
      <c r="C42" s="39">
        <f>SUM(C37:C41)</f>
        <v>192841</v>
      </c>
      <c r="D42" s="49">
        <f>SUM(D37:D41)</f>
        <v>149597</v>
      </c>
    </row>
    <row r="43" spans="1:4" x14ac:dyDescent="0.3">
      <c r="C43" s="27" t="s">
        <v>8</v>
      </c>
      <c r="D43" s="15" t="s">
        <v>8</v>
      </c>
    </row>
    <row r="44" spans="1:4" x14ac:dyDescent="0.3">
      <c r="C44" s="27" t="s">
        <v>8</v>
      </c>
      <c r="D44" s="12"/>
    </row>
    <row r="45" spans="1:4" ht="12.5" x14ac:dyDescent="0.25">
      <c r="C45" s="8" t="s">
        <v>8</v>
      </c>
      <c r="D45" s="92"/>
    </row>
    <row r="46" spans="1:4" x14ac:dyDescent="0.3">
      <c r="A46" s="249" t="s">
        <v>158</v>
      </c>
      <c r="B46" s="249"/>
      <c r="C46" s="249"/>
      <c r="D46" s="249"/>
    </row>
    <row r="47" spans="1:4" x14ac:dyDescent="0.3">
      <c r="A47" s="249" t="s">
        <v>214</v>
      </c>
      <c r="B47" s="249"/>
      <c r="C47" s="249"/>
      <c r="D47" s="249"/>
    </row>
  </sheetData>
  <mergeCells count="2">
    <mergeCell ref="A46:D46"/>
    <mergeCell ref="A47:D47"/>
  </mergeCells>
  <phoneticPr fontId="15" type="noConversion"/>
  <printOptions horizontalCentered="1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opLeftCell="A40" zoomScale="80" zoomScaleNormal="115" workbookViewId="0">
      <selection activeCell="J26" sqref="J26"/>
    </sheetView>
  </sheetViews>
  <sheetFormatPr defaultRowHeight="12.5" x14ac:dyDescent="0.25"/>
  <cols>
    <col min="1" max="1" width="28.81640625" customWidth="1"/>
    <col min="2" max="2" width="8.453125" customWidth="1"/>
    <col min="3" max="3" width="11.54296875" customWidth="1"/>
    <col min="4" max="4" width="12.1796875" customWidth="1"/>
    <col min="5" max="5" width="12.453125" customWidth="1"/>
    <col min="6" max="6" width="14.54296875" customWidth="1"/>
    <col min="7" max="7" width="12.7265625" customWidth="1"/>
    <col min="8" max="8" width="11.1796875" customWidth="1"/>
  </cols>
  <sheetData>
    <row r="1" spans="1:8" ht="13" x14ac:dyDescent="0.3">
      <c r="A1" s="1" t="s">
        <v>196</v>
      </c>
      <c r="B1" s="1"/>
      <c r="H1" s="44"/>
    </row>
    <row r="2" spans="1:8" ht="2.25" customHeight="1" x14ac:dyDescent="0.25"/>
    <row r="3" spans="1:8" ht="13.5" customHeight="1" x14ac:dyDescent="0.25">
      <c r="A3" t="s">
        <v>222</v>
      </c>
    </row>
    <row r="4" spans="1:8" ht="2.25" customHeight="1" x14ac:dyDescent="0.25"/>
    <row r="5" spans="1:8" ht="15.5" x14ac:dyDescent="0.35">
      <c r="A5" s="40" t="s">
        <v>51</v>
      </c>
      <c r="B5" s="9"/>
      <c r="C5" s="7"/>
      <c r="D5" s="7"/>
      <c r="E5" s="7"/>
      <c r="F5" s="7"/>
    </row>
    <row r="7" spans="1:8" ht="13" x14ac:dyDescent="0.3">
      <c r="C7" s="251" t="s">
        <v>148</v>
      </c>
      <c r="D7" s="251"/>
      <c r="E7" s="251"/>
      <c r="F7" s="251"/>
      <c r="G7" s="251"/>
      <c r="H7" s="251"/>
    </row>
    <row r="9" spans="1:8" ht="13" x14ac:dyDescent="0.3">
      <c r="C9" s="13"/>
      <c r="D9" s="251" t="s">
        <v>23</v>
      </c>
      <c r="E9" s="251"/>
      <c r="F9" s="251"/>
      <c r="G9" s="6" t="s">
        <v>24</v>
      </c>
      <c r="H9" s="13"/>
    </row>
    <row r="10" spans="1:8" ht="13" x14ac:dyDescent="0.3">
      <c r="C10" s="13"/>
      <c r="D10" s="6"/>
      <c r="E10" s="13" t="s">
        <v>201</v>
      </c>
      <c r="F10" s="63" t="s">
        <v>174</v>
      </c>
      <c r="G10" s="13"/>
      <c r="H10" s="13"/>
    </row>
    <row r="11" spans="1:8" ht="13" x14ac:dyDescent="0.3">
      <c r="C11" s="19" t="s">
        <v>28</v>
      </c>
      <c r="D11" s="13" t="s">
        <v>19</v>
      </c>
      <c r="E11" s="13" t="s">
        <v>202</v>
      </c>
      <c r="F11" s="63" t="s">
        <v>175</v>
      </c>
      <c r="G11" s="19" t="s">
        <v>21</v>
      </c>
      <c r="H11" s="13"/>
    </row>
    <row r="12" spans="1:8" ht="13" x14ac:dyDescent="0.3">
      <c r="B12" s="13" t="s">
        <v>20</v>
      </c>
      <c r="C12" s="19" t="s">
        <v>6</v>
      </c>
      <c r="D12" s="19" t="s">
        <v>25</v>
      </c>
      <c r="E12" s="19" t="s">
        <v>26</v>
      </c>
      <c r="F12" s="21" t="s">
        <v>178</v>
      </c>
      <c r="G12" s="19" t="s">
        <v>22</v>
      </c>
      <c r="H12" s="19" t="s">
        <v>7</v>
      </c>
    </row>
    <row r="13" spans="1:8" ht="13" x14ac:dyDescent="0.3">
      <c r="C13" s="19" t="s">
        <v>18</v>
      </c>
      <c r="D13" s="19" t="s">
        <v>18</v>
      </c>
      <c r="E13" s="19" t="s">
        <v>18</v>
      </c>
      <c r="F13" s="21" t="s">
        <v>18</v>
      </c>
      <c r="G13" s="19" t="s">
        <v>18</v>
      </c>
      <c r="H13" s="19" t="s">
        <v>18</v>
      </c>
    </row>
    <row r="14" spans="1:8" ht="13" x14ac:dyDescent="0.3">
      <c r="C14" s="22"/>
      <c r="D14" s="22"/>
      <c r="E14" s="22"/>
      <c r="F14" s="160"/>
      <c r="G14" s="22"/>
      <c r="H14" s="22"/>
    </row>
    <row r="15" spans="1:8" ht="13" x14ac:dyDescent="0.3">
      <c r="A15" s="1"/>
      <c r="B15" s="1"/>
      <c r="C15" s="18"/>
      <c r="D15" s="18"/>
      <c r="E15" s="18"/>
      <c r="F15" s="161"/>
      <c r="G15" s="18"/>
      <c r="H15" s="18"/>
    </row>
    <row r="16" spans="1:8" ht="13" x14ac:dyDescent="0.3">
      <c r="A16" s="20" t="s">
        <v>223</v>
      </c>
      <c r="B16" s="20"/>
      <c r="F16" s="114"/>
    </row>
    <row r="17" spans="1:8" ht="13" x14ac:dyDescent="0.3">
      <c r="A17" s="104" t="s">
        <v>213</v>
      </c>
      <c r="B17" s="20"/>
      <c r="C17" s="180">
        <v>60000</v>
      </c>
      <c r="D17" s="180">
        <v>96563</v>
      </c>
      <c r="E17" s="180">
        <v>-6533</v>
      </c>
      <c r="F17" s="181">
        <v>-96546</v>
      </c>
      <c r="G17" s="180">
        <v>321400</v>
      </c>
      <c r="H17" s="180">
        <f>SUM(C17:G17)</f>
        <v>374884</v>
      </c>
    </row>
    <row r="18" spans="1:8" ht="13" x14ac:dyDescent="0.3">
      <c r="A18" s="12" t="s">
        <v>8</v>
      </c>
      <c r="B18" s="20"/>
      <c r="C18" s="180"/>
      <c r="D18" s="180"/>
      <c r="E18" s="180"/>
      <c r="F18" s="181"/>
      <c r="G18" s="180"/>
      <c r="H18" s="180"/>
    </row>
    <row r="19" spans="1:8" ht="13.5" thickBot="1" x14ac:dyDescent="0.35">
      <c r="C19" s="27"/>
      <c r="D19" s="27"/>
      <c r="E19" s="27"/>
      <c r="F19" s="62"/>
      <c r="G19" s="27"/>
      <c r="H19" s="27"/>
    </row>
    <row r="20" spans="1:8" ht="13" x14ac:dyDescent="0.3">
      <c r="A20" s="149" t="s">
        <v>198</v>
      </c>
      <c r="B20" s="149"/>
      <c r="C20" s="150">
        <v>0</v>
      </c>
      <c r="D20" s="151">
        <v>0</v>
      </c>
      <c r="E20" s="151">
        <v>0</v>
      </c>
      <c r="F20" s="162">
        <v>0</v>
      </c>
      <c r="G20" s="151">
        <f>Income!D31</f>
        <v>12500</v>
      </c>
      <c r="H20" s="152">
        <f>SUM(C20:G20)</f>
        <v>12500</v>
      </c>
    </row>
    <row r="21" spans="1:8" ht="10.5" customHeight="1" x14ac:dyDescent="0.3">
      <c r="A21" s="149"/>
      <c r="B21" s="149"/>
      <c r="C21" s="153"/>
      <c r="D21" s="154"/>
      <c r="E21" s="154"/>
      <c r="F21" s="163"/>
      <c r="G21" s="154"/>
      <c r="H21" s="155"/>
    </row>
    <row r="22" spans="1:8" ht="13" x14ac:dyDescent="0.3">
      <c r="A22" s="149" t="s">
        <v>207</v>
      </c>
      <c r="B22" s="149"/>
      <c r="C22" s="153"/>
      <c r="D22" s="154"/>
      <c r="E22" s="154"/>
      <c r="F22" s="163"/>
      <c r="G22" s="154"/>
      <c r="H22" s="155" t="s">
        <v>8</v>
      </c>
    </row>
    <row r="23" spans="1:8" ht="13" x14ac:dyDescent="0.3">
      <c r="A23" s="213" t="s">
        <v>208</v>
      </c>
      <c r="B23" s="213"/>
      <c r="C23" s="172">
        <v>0</v>
      </c>
      <c r="D23" s="163">
        <v>0</v>
      </c>
      <c r="E23" s="163">
        <f>-3810--6533</f>
        <v>2723</v>
      </c>
      <c r="F23" s="163">
        <v>0</v>
      </c>
      <c r="G23" s="163">
        <v>0</v>
      </c>
      <c r="H23" s="155">
        <f>SUM(C23:G23)</f>
        <v>2723</v>
      </c>
    </row>
    <row r="24" spans="1:8" ht="7.5" customHeight="1" x14ac:dyDescent="0.3">
      <c r="A24" s="149"/>
      <c r="B24" s="149"/>
      <c r="C24" s="153"/>
      <c r="D24" s="154"/>
      <c r="E24" s="154"/>
      <c r="F24" s="163"/>
      <c r="G24" s="154"/>
      <c r="H24" s="155"/>
    </row>
    <row r="25" spans="1:8" ht="13.5" thickBot="1" x14ac:dyDescent="0.35">
      <c r="C25" s="133"/>
      <c r="D25" s="129"/>
      <c r="E25" s="129"/>
      <c r="F25" s="130"/>
      <c r="G25" s="129"/>
      <c r="H25" s="134"/>
    </row>
    <row r="26" spans="1:8" x14ac:dyDescent="0.25">
      <c r="A26" t="s">
        <v>149</v>
      </c>
    </row>
    <row r="27" spans="1:8" ht="13" x14ac:dyDescent="0.3">
      <c r="A27" s="104" t="s">
        <v>166</v>
      </c>
      <c r="C27" s="29">
        <f t="shared" ref="C27:H27" si="0">SUM(C20:C24)</f>
        <v>0</v>
      </c>
      <c r="D27" s="29">
        <f t="shared" si="0"/>
        <v>0</v>
      </c>
      <c r="E27" s="29">
        <f t="shared" si="0"/>
        <v>2723</v>
      </c>
      <c r="F27" s="61">
        <f t="shared" si="0"/>
        <v>0</v>
      </c>
      <c r="G27" s="29">
        <f t="shared" si="0"/>
        <v>12500</v>
      </c>
      <c r="H27" s="29">
        <f t="shared" si="0"/>
        <v>15223</v>
      </c>
    </row>
    <row r="28" spans="1:8" ht="13" x14ac:dyDescent="0.3">
      <c r="C28" s="27"/>
      <c r="D28" s="27"/>
      <c r="E28" s="27"/>
      <c r="F28" s="62"/>
      <c r="G28" s="27"/>
      <c r="H28" s="27"/>
    </row>
    <row r="29" spans="1:8" ht="13" x14ac:dyDescent="0.3">
      <c r="A29" t="s">
        <v>52</v>
      </c>
      <c r="C29" s="27"/>
      <c r="D29" s="27"/>
      <c r="E29" s="27"/>
      <c r="F29" s="62"/>
      <c r="G29" s="27"/>
      <c r="H29" s="27"/>
    </row>
    <row r="30" spans="1:8" ht="13" x14ac:dyDescent="0.3">
      <c r="A30" s="104" t="s">
        <v>216</v>
      </c>
      <c r="C30" s="27">
        <v>0</v>
      </c>
      <c r="D30" s="27">
        <v>0</v>
      </c>
      <c r="E30" s="27">
        <v>0</v>
      </c>
      <c r="F30" s="62">
        <v>0</v>
      </c>
      <c r="G30" s="27">
        <v>-7200</v>
      </c>
      <c r="H30" s="27">
        <f>SUM(C30:G30)</f>
        <v>-7200</v>
      </c>
    </row>
    <row r="31" spans="1:8" ht="13" x14ac:dyDescent="0.3">
      <c r="C31" s="27"/>
      <c r="D31" s="27"/>
      <c r="E31" s="27"/>
      <c r="F31" s="62"/>
      <c r="G31" s="27"/>
      <c r="H31" s="27"/>
    </row>
    <row r="32" spans="1:8" ht="13" x14ac:dyDescent="0.3">
      <c r="A32" s="104" t="s">
        <v>224</v>
      </c>
      <c r="C32" s="39">
        <f t="shared" ref="C32:H32" si="1">+C30+C27+C17</f>
        <v>60000</v>
      </c>
      <c r="D32" s="39">
        <f t="shared" si="1"/>
        <v>96563</v>
      </c>
      <c r="E32" s="39">
        <f t="shared" si="1"/>
        <v>-3810</v>
      </c>
      <c r="F32" s="39">
        <f t="shared" si="1"/>
        <v>-96546</v>
      </c>
      <c r="G32" s="39">
        <f t="shared" si="1"/>
        <v>326700</v>
      </c>
      <c r="H32" s="39">
        <f t="shared" si="1"/>
        <v>382907</v>
      </c>
    </row>
    <row r="33" spans="1:8" ht="13" x14ac:dyDescent="0.3">
      <c r="C33" s="27"/>
      <c r="D33" s="27"/>
      <c r="E33" s="27"/>
      <c r="F33" s="62"/>
      <c r="G33" s="27"/>
      <c r="H33" s="27"/>
    </row>
    <row r="34" spans="1:8" x14ac:dyDescent="0.25">
      <c r="C34" s="34"/>
      <c r="D34" s="34"/>
      <c r="E34" s="34"/>
      <c r="F34" s="58"/>
      <c r="G34" s="34" t="s">
        <v>8</v>
      </c>
      <c r="H34" s="34"/>
    </row>
    <row r="35" spans="1:8" x14ac:dyDescent="0.25">
      <c r="A35" s="4" t="s">
        <v>226</v>
      </c>
      <c r="B35" s="4"/>
      <c r="C35" s="34"/>
      <c r="D35" s="34"/>
      <c r="E35" s="34"/>
      <c r="F35" s="58"/>
      <c r="G35" s="34"/>
      <c r="H35" s="34"/>
    </row>
    <row r="36" spans="1:8" x14ac:dyDescent="0.25">
      <c r="A36" s="104" t="s">
        <v>220</v>
      </c>
      <c r="B36" s="4"/>
      <c r="C36" s="99">
        <v>60000</v>
      </c>
      <c r="D36" s="99">
        <v>96563</v>
      </c>
      <c r="E36" s="99">
        <v>-7846</v>
      </c>
      <c r="F36" s="99">
        <v>-96546</v>
      </c>
      <c r="G36" s="99">
        <v>271473</v>
      </c>
      <c r="H36" s="99">
        <f>SUM(C36:G36)</f>
        <v>323644</v>
      </c>
    </row>
    <row r="37" spans="1:8" x14ac:dyDescent="0.25">
      <c r="A37" s="12"/>
      <c r="B37" s="4"/>
      <c r="C37" s="34"/>
      <c r="D37" s="34"/>
      <c r="E37" s="34"/>
      <c r="F37" s="58"/>
      <c r="G37" s="34"/>
      <c r="H37" s="34"/>
    </row>
    <row r="38" spans="1:8" ht="25" x14ac:dyDescent="0.25">
      <c r="A38" s="105" t="s">
        <v>231</v>
      </c>
      <c r="B38" s="4"/>
      <c r="C38" s="205">
        <v>0</v>
      </c>
      <c r="D38" s="206">
        <v>0</v>
      </c>
      <c r="E38" s="205">
        <v>0</v>
      </c>
      <c r="F38" s="206">
        <v>0</v>
      </c>
      <c r="G38" s="205">
        <v>9852</v>
      </c>
      <c r="H38" s="205">
        <f>SUM(C38:G38)</f>
        <v>9852</v>
      </c>
    </row>
    <row r="39" spans="1:8" x14ac:dyDescent="0.25">
      <c r="A39" s="12"/>
      <c r="B39" s="4"/>
      <c r="C39" s="34"/>
      <c r="D39" s="34"/>
      <c r="E39" s="34"/>
      <c r="F39" s="58"/>
      <c r="G39" s="34"/>
      <c r="H39" s="34"/>
    </row>
    <row r="40" spans="1:8" x14ac:dyDescent="0.25">
      <c r="A40" s="104" t="s">
        <v>211</v>
      </c>
      <c r="C40" s="15">
        <f>SUM(C36:C39)</f>
        <v>60000</v>
      </c>
      <c r="D40" s="15">
        <f t="shared" ref="D40:H40" si="2">SUM(D36:D39)</f>
        <v>96563</v>
      </c>
      <c r="E40" s="15">
        <f t="shared" si="2"/>
        <v>-7846</v>
      </c>
      <c r="F40" s="15">
        <f t="shared" si="2"/>
        <v>-96546</v>
      </c>
      <c r="G40" s="15">
        <f t="shared" si="2"/>
        <v>281325</v>
      </c>
      <c r="H40" s="15">
        <f t="shared" si="2"/>
        <v>333496</v>
      </c>
    </row>
    <row r="41" spans="1:8" hidden="1" x14ac:dyDescent="0.25">
      <c r="A41" t="s">
        <v>70</v>
      </c>
      <c r="F41" s="114"/>
    </row>
    <row r="42" spans="1:8" hidden="1" x14ac:dyDescent="0.25">
      <c r="A42" s="12" t="s">
        <v>130</v>
      </c>
      <c r="C42" s="35"/>
      <c r="D42" s="35"/>
      <c r="E42" s="48"/>
      <c r="F42" s="97"/>
      <c r="G42" s="48"/>
      <c r="H42" s="35"/>
    </row>
    <row r="43" spans="1:8" hidden="1" x14ac:dyDescent="0.25">
      <c r="A43" t="s">
        <v>76</v>
      </c>
      <c r="C43" s="36"/>
      <c r="D43" s="36"/>
      <c r="E43" s="36"/>
      <c r="F43" s="71"/>
      <c r="G43" s="36"/>
      <c r="H43" s="36"/>
    </row>
    <row r="44" spans="1:8" ht="13" x14ac:dyDescent="0.3">
      <c r="E44" s="62"/>
      <c r="F44" s="62"/>
      <c r="G44" s="27"/>
    </row>
    <row r="45" spans="1:8" ht="13.5" thickBot="1" x14ac:dyDescent="0.35">
      <c r="B45" s="7"/>
      <c r="C45" s="7"/>
      <c r="D45" s="7"/>
      <c r="E45" s="61"/>
      <c r="F45" s="61"/>
      <c r="G45" s="29"/>
      <c r="H45" s="7"/>
    </row>
    <row r="46" spans="1:8" ht="12.75" customHeight="1" x14ac:dyDescent="0.25">
      <c r="A46" s="182" t="s">
        <v>198</v>
      </c>
      <c r="B46" s="7"/>
      <c r="C46" s="219">
        <v>0</v>
      </c>
      <c r="D46" s="220">
        <v>0</v>
      </c>
      <c r="E46" s="221">
        <v>0</v>
      </c>
      <c r="F46" s="221">
        <v>0</v>
      </c>
      <c r="G46" s="222">
        <v>50130</v>
      </c>
      <c r="H46" s="223">
        <f>SUM(C46:G46)</f>
        <v>50130</v>
      </c>
    </row>
    <row r="47" spans="1:8" ht="6" customHeight="1" x14ac:dyDescent="0.3">
      <c r="A47" s="182"/>
      <c r="B47" s="182"/>
      <c r="C47" s="224"/>
      <c r="D47" s="156"/>
      <c r="E47" s="157"/>
      <c r="F47" s="157"/>
      <c r="G47" s="158"/>
      <c r="H47" s="225"/>
    </row>
    <row r="48" spans="1:8" ht="13" x14ac:dyDescent="0.3">
      <c r="A48" s="182" t="s">
        <v>209</v>
      </c>
      <c r="B48" s="182"/>
      <c r="C48" s="224"/>
      <c r="D48" s="156"/>
      <c r="E48" s="157"/>
      <c r="F48" s="157"/>
      <c r="G48" s="158"/>
      <c r="H48" s="225"/>
    </row>
    <row r="49" spans="1:8" ht="13.5" customHeight="1" x14ac:dyDescent="0.3">
      <c r="A49" s="218" t="s">
        <v>208</v>
      </c>
      <c r="B49" s="183"/>
      <c r="C49" s="226">
        <v>0</v>
      </c>
      <c r="D49" s="176">
        <v>0</v>
      </c>
      <c r="E49" s="145">
        <v>693</v>
      </c>
      <c r="F49" s="145">
        <v>0</v>
      </c>
      <c r="G49" s="146">
        <v>0</v>
      </c>
      <c r="H49" s="232">
        <f>SUM(C49:G49)</f>
        <v>693</v>
      </c>
    </row>
    <row r="50" spans="1:8" ht="12.75" customHeight="1" thickBot="1" x14ac:dyDescent="0.35">
      <c r="A50" s="218"/>
      <c r="B50" s="183"/>
      <c r="C50" s="227"/>
      <c r="D50" s="228"/>
      <c r="E50" s="229"/>
      <c r="F50" s="229"/>
      <c r="G50" s="230"/>
      <c r="H50" s="231"/>
    </row>
    <row r="51" spans="1:8" x14ac:dyDescent="0.25">
      <c r="A51" s="7" t="s">
        <v>149</v>
      </c>
      <c r="B51" s="7"/>
      <c r="C51" s="7"/>
      <c r="D51" s="7"/>
      <c r="E51" s="7"/>
      <c r="F51" s="164"/>
      <c r="G51" s="7"/>
      <c r="H51" s="7"/>
    </row>
    <row r="52" spans="1:8" x14ac:dyDescent="0.25">
      <c r="A52" s="90" t="s">
        <v>166</v>
      </c>
      <c r="B52" s="7"/>
      <c r="C52" s="36">
        <f t="shared" ref="C52:H52" si="3">SUM(C46:C50)</f>
        <v>0</v>
      </c>
      <c r="D52" s="36">
        <f t="shared" si="3"/>
        <v>0</v>
      </c>
      <c r="E52" s="36">
        <f t="shared" si="3"/>
        <v>693</v>
      </c>
      <c r="F52" s="36">
        <f t="shared" si="3"/>
        <v>0</v>
      </c>
      <c r="G52" s="36">
        <f t="shared" si="3"/>
        <v>50130</v>
      </c>
      <c r="H52" s="36">
        <f t="shared" si="3"/>
        <v>50823</v>
      </c>
    </row>
    <row r="53" spans="1:8" x14ac:dyDescent="0.25">
      <c r="C53" s="36"/>
      <c r="D53" s="36"/>
      <c r="E53" s="90"/>
      <c r="F53" s="5"/>
      <c r="G53" s="90"/>
      <c r="H53" s="47"/>
    </row>
    <row r="54" spans="1:8" x14ac:dyDescent="0.25">
      <c r="A54" t="s">
        <v>52</v>
      </c>
      <c r="C54" s="34"/>
      <c r="D54" s="34"/>
      <c r="E54" s="15"/>
      <c r="F54" s="99"/>
      <c r="G54" s="15"/>
      <c r="H54" s="15"/>
    </row>
    <row r="55" spans="1:8" x14ac:dyDescent="0.25">
      <c r="A55" s="104" t="s">
        <v>219</v>
      </c>
      <c r="C55" s="34">
        <v>0</v>
      </c>
      <c r="D55" s="34">
        <v>0</v>
      </c>
      <c r="E55" s="34">
        <v>0</v>
      </c>
      <c r="F55" s="58">
        <v>0</v>
      </c>
      <c r="G55" s="34">
        <v>-7200</v>
      </c>
      <c r="H55" s="34">
        <f>SUM(C55:G55)</f>
        <v>-7200</v>
      </c>
    </row>
    <row r="56" spans="1:8" x14ac:dyDescent="0.25">
      <c r="C56" s="34"/>
      <c r="D56" s="34"/>
      <c r="E56" s="34"/>
      <c r="F56" s="58"/>
      <c r="G56" s="34"/>
      <c r="H56" s="34"/>
    </row>
    <row r="57" spans="1:8" x14ac:dyDescent="0.25">
      <c r="A57" s="104" t="s">
        <v>225</v>
      </c>
      <c r="C57" s="59">
        <f t="shared" ref="C57:H57" si="4">+C55+C52+C40</f>
        <v>60000</v>
      </c>
      <c r="D57" s="59">
        <f t="shared" si="4"/>
        <v>96563</v>
      </c>
      <c r="E57" s="59">
        <f t="shared" si="4"/>
        <v>-7153</v>
      </c>
      <c r="F57" s="59">
        <f t="shared" si="4"/>
        <v>-96546</v>
      </c>
      <c r="G57" s="59">
        <f t="shared" si="4"/>
        <v>324255</v>
      </c>
      <c r="H57" s="59">
        <f t="shared" si="4"/>
        <v>377119</v>
      </c>
    </row>
    <row r="58" spans="1:8" x14ac:dyDescent="0.25">
      <c r="C58" s="34"/>
      <c r="D58" s="34"/>
      <c r="E58" s="34"/>
      <c r="F58" s="58"/>
      <c r="G58" s="34"/>
      <c r="H58" s="34"/>
    </row>
    <row r="59" spans="1:8" ht="28.5" customHeight="1" x14ac:dyDescent="0.25">
      <c r="A59" s="252" t="s">
        <v>179</v>
      </c>
      <c r="B59" s="252"/>
      <c r="C59" s="252"/>
      <c r="D59" s="252"/>
      <c r="E59" s="252"/>
      <c r="F59" s="252"/>
      <c r="G59" s="252"/>
      <c r="H59" s="252"/>
    </row>
    <row r="60" spans="1:8" hidden="1" x14ac:dyDescent="0.25">
      <c r="A60" t="s">
        <v>62</v>
      </c>
      <c r="C60" s="8"/>
      <c r="D60" s="8"/>
      <c r="E60" s="8"/>
      <c r="F60" s="147"/>
      <c r="G60" s="8"/>
      <c r="H60" s="8"/>
    </row>
    <row r="61" spans="1:8" ht="13" hidden="1" x14ac:dyDescent="0.3">
      <c r="A61" t="s">
        <v>63</v>
      </c>
      <c r="C61" s="8"/>
      <c r="D61" s="8"/>
      <c r="E61" s="8"/>
      <c r="F61" s="147"/>
      <c r="G61" s="8"/>
      <c r="H61" s="8"/>
    </row>
    <row r="62" spans="1:8" hidden="1" x14ac:dyDescent="0.25">
      <c r="C62" s="8"/>
      <c r="D62" s="8"/>
      <c r="E62" s="8"/>
      <c r="F62" s="147"/>
      <c r="G62" s="8"/>
      <c r="H62" s="8"/>
    </row>
    <row r="63" spans="1:8" hidden="1" x14ac:dyDescent="0.25">
      <c r="C63" s="8"/>
      <c r="D63" s="8"/>
      <c r="E63" s="8"/>
      <c r="F63" s="147"/>
      <c r="G63" s="8"/>
      <c r="H63" s="8"/>
    </row>
    <row r="64" spans="1:8" hidden="1" x14ac:dyDescent="0.25">
      <c r="C64" s="8"/>
      <c r="D64" s="8"/>
      <c r="E64" s="8"/>
      <c r="F64" s="147"/>
      <c r="G64" s="8"/>
      <c r="H64" s="8"/>
    </row>
    <row r="65" spans="1:8" hidden="1" x14ac:dyDescent="0.25">
      <c r="C65" s="8"/>
      <c r="D65" s="8"/>
      <c r="E65" s="8"/>
      <c r="F65" s="147"/>
      <c r="G65" s="8"/>
      <c r="H65" s="8"/>
    </row>
    <row r="66" spans="1:8" x14ac:dyDescent="0.25">
      <c r="C66" s="8"/>
      <c r="D66" s="8"/>
      <c r="E66" s="8"/>
      <c r="F66" s="159"/>
      <c r="G66" s="8"/>
      <c r="H66" s="8"/>
    </row>
    <row r="67" spans="1:8" ht="13" x14ac:dyDescent="0.3">
      <c r="A67" s="249" t="s">
        <v>53</v>
      </c>
      <c r="B67" s="249"/>
      <c r="C67" s="249"/>
      <c r="D67" s="249"/>
      <c r="E67" s="249"/>
      <c r="F67" s="249"/>
      <c r="G67" s="249"/>
      <c r="H67" s="249"/>
    </row>
    <row r="68" spans="1:8" ht="13" x14ac:dyDescent="0.3">
      <c r="A68" s="249" t="s">
        <v>215</v>
      </c>
      <c r="B68" s="249"/>
      <c r="C68" s="249"/>
      <c r="D68" s="249"/>
      <c r="E68" s="249"/>
      <c r="F68" s="249"/>
      <c r="G68" s="249"/>
      <c r="H68" s="249"/>
    </row>
  </sheetData>
  <mergeCells count="5">
    <mergeCell ref="A67:H67"/>
    <mergeCell ref="C7:H7"/>
    <mergeCell ref="A68:H68"/>
    <mergeCell ref="D9:F9"/>
    <mergeCell ref="A59:H59"/>
  </mergeCells>
  <phoneticPr fontId="15" type="noConversion"/>
  <printOptions horizontalCentered="1"/>
  <pageMargins left="0.74803149606299213" right="0.55118110236220474" top="0.98425196850393704" bottom="0.98425196850393704" header="0.51181102362204722" footer="0.51181102362204722"/>
  <pageSetup paperSize="9" scale="7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Income1</vt:lpstr>
      <vt:lpstr>Income</vt:lpstr>
      <vt:lpstr>Balance</vt:lpstr>
      <vt:lpstr>Cash</vt:lpstr>
      <vt:lpstr>Equity</vt:lpstr>
      <vt:lpstr>Balance!Print_Area</vt:lpstr>
      <vt:lpstr>Cash!Print_Area</vt:lpstr>
      <vt:lpstr>Equity!Print_Area</vt:lpstr>
      <vt:lpstr>Income!Print_Area</vt:lpstr>
      <vt:lpstr>Income1!Print_Area</vt:lpstr>
    </vt:vector>
  </TitlesOfParts>
  <Company>Metrod (Malaysia) Berhad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</dc:creator>
  <cp:lastModifiedBy>Raymond Hoo</cp:lastModifiedBy>
  <cp:lastPrinted>2013-11-06T10:56:36Z</cp:lastPrinted>
  <dcterms:created xsi:type="dcterms:W3CDTF">2002-08-26T09:40:51Z</dcterms:created>
  <dcterms:modified xsi:type="dcterms:W3CDTF">2013-11-22T17:55:45Z</dcterms:modified>
</cp:coreProperties>
</file>